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BIU Economics Exec/"/>
    </mc:Choice>
  </mc:AlternateContent>
  <xr:revisionPtr revIDLastSave="2640" documentId="13_ncr:1_{FE1A7784-3329-5845-8986-3768FD386D04}" xr6:coauthVersionLast="47" xr6:coauthVersionMax="47" xr10:uidLastSave="{D45C1198-D809-944D-8CB5-66D11ABA36B3}"/>
  <bookViews>
    <workbookView xWindow="0" yWindow="620" windowWidth="38080" windowHeight="19420" firstSheet="2" activeTab="11" xr2:uid="{8A864457-DDAC-7C46-A654-F37CF2AE8308}"/>
  </bookViews>
  <sheets>
    <sheet name="COVER" sheetId="1" r:id="rId1"/>
    <sheet name="Exercise 1" sheetId="2" r:id="rId2"/>
    <sheet name="Exercise 2" sheetId="3" r:id="rId3"/>
    <sheet name="Exercise 2 Additional Materials" sheetId="4" r:id="rId4"/>
    <sheet name="Exercise 3" sheetId="5" r:id="rId5"/>
    <sheet name="Exercise 4" sheetId="6" r:id="rId6"/>
    <sheet name="Exercise 5" sheetId="15" r:id="rId7"/>
    <sheet name="Exercise 6" sheetId="7" r:id="rId8"/>
    <sheet name="Exercise 7" sheetId="8" r:id="rId9"/>
    <sheet name="Exercise 8" sheetId="9" r:id="rId10"/>
    <sheet name="Exercise 9 New" sheetId="16" r:id="rId11"/>
    <sheet name="Exercise 10 New" sheetId="17" r:id="rId12"/>
    <sheet name="Misc. Questions from Exam 2" sheetId="10" r:id="rId13"/>
    <sheet name="Misc. Questions from Exam 3" sheetId="12" r:id="rId14"/>
    <sheet name="Misc. Questions from Exam 1" sheetId="14" r:id="rId15"/>
    <sheet name="Additional Materials" sheetId="11" r:id="rId16"/>
    <sheet name="טיפים של זמן פציעות" sheetId="13" r:id="rId1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4" i="17" l="1"/>
  <c r="D33" i="17"/>
  <c r="D32" i="17"/>
  <c r="B33" i="17"/>
  <c r="B32" i="17"/>
  <c r="B36" i="17" s="1"/>
  <c r="D36" i="17" s="1"/>
  <c r="D214" i="17"/>
  <c r="D195" i="17"/>
  <c r="B205" i="17" s="1"/>
  <c r="D187" i="17"/>
  <c r="D212" i="17" s="1"/>
  <c r="F167" i="17"/>
  <c r="D185" i="17" s="1"/>
  <c r="D213" i="17" s="1"/>
  <c r="D153" i="17"/>
  <c r="D152" i="17"/>
  <c r="D151" i="17"/>
  <c r="D154" i="17"/>
  <c r="D143" i="17"/>
  <c r="D142" i="17"/>
  <c r="D141" i="17"/>
  <c r="B130" i="17"/>
  <c r="G61" i="17"/>
  <c r="G56" i="17"/>
  <c r="E121" i="17"/>
  <c r="E120" i="17"/>
  <c r="E109" i="17"/>
  <c r="E102" i="17"/>
  <c r="E101" i="17"/>
  <c r="E95" i="17"/>
  <c r="E94" i="17"/>
  <c r="C50" i="17"/>
  <c r="G597" i="16"/>
  <c r="F597" i="16"/>
  <c r="G596" i="16"/>
  <c r="F596" i="16"/>
  <c r="C509" i="16"/>
  <c r="D360" i="16"/>
  <c r="D359" i="16"/>
  <c r="B23" i="7"/>
  <c r="D146" i="15"/>
  <c r="E146" i="15" s="1"/>
  <c r="C146" i="15"/>
  <c r="F146" i="15" s="1"/>
  <c r="D145" i="15"/>
  <c r="E145" i="15" s="1"/>
  <c r="C145" i="15"/>
  <c r="F145" i="15" s="1"/>
  <c r="D144" i="15"/>
  <c r="E144" i="15" s="1"/>
  <c r="C144" i="15"/>
  <c r="F144" i="15" s="1"/>
  <c r="D143" i="15"/>
  <c r="E143" i="15" s="1"/>
  <c r="C143" i="15"/>
  <c r="F143" i="15" s="1"/>
  <c r="D142" i="15"/>
  <c r="E142" i="15" s="1"/>
  <c r="C142" i="15"/>
  <c r="F142" i="15" s="1"/>
  <c r="D130" i="15"/>
  <c r="E130" i="15" s="1"/>
  <c r="C130" i="15"/>
  <c r="F130" i="15" s="1"/>
  <c r="D129" i="15"/>
  <c r="E129" i="15" s="1"/>
  <c r="C129" i="15"/>
  <c r="F129" i="15" s="1"/>
  <c r="D128" i="15"/>
  <c r="E128" i="15" s="1"/>
  <c r="C128" i="15"/>
  <c r="F128" i="15" s="1"/>
  <c r="D127" i="15"/>
  <c r="E127" i="15" s="1"/>
  <c r="C127" i="15"/>
  <c r="F127" i="15" s="1"/>
  <c r="D126" i="15"/>
  <c r="E126" i="15" s="1"/>
  <c r="C126" i="15"/>
  <c r="F126" i="15" s="1"/>
  <c r="C99" i="15"/>
  <c r="D35" i="17" l="1"/>
  <c r="D215" i="17"/>
  <c r="D144" i="17"/>
  <c r="D148" i="17" s="1"/>
  <c r="D158" i="17" s="1"/>
  <c r="E122" i="17"/>
  <c r="E93" i="17"/>
  <c r="E96" i="17" s="1"/>
  <c r="G176" i="17" s="1"/>
  <c r="G177" i="17" s="1"/>
  <c r="B212" i="17" s="1"/>
  <c r="E100" i="17"/>
  <c r="E103" i="17" s="1"/>
  <c r="E107" i="17" s="1"/>
  <c r="E111" i="17" s="1"/>
  <c r="I292" i="15"/>
  <c r="H292" i="15"/>
  <c r="G292" i="15"/>
  <c r="F292" i="15"/>
  <c r="E292" i="15"/>
  <c r="D292" i="15"/>
  <c r="D293" i="15" s="1"/>
  <c r="D98" i="15"/>
  <c r="E98" i="15" s="1"/>
  <c r="D99" i="15"/>
  <c r="E99" i="15" s="1"/>
  <c r="D100" i="15"/>
  <c r="E100" i="15" s="1"/>
  <c r="D101" i="15"/>
  <c r="E101" i="15" s="1"/>
  <c r="D97" i="15"/>
  <c r="E97" i="15" s="1"/>
  <c r="F99" i="15"/>
  <c r="C100" i="15"/>
  <c r="F100" i="15" s="1"/>
  <c r="C101" i="15"/>
  <c r="F101" i="15" s="1"/>
  <c r="C98" i="15"/>
  <c r="F98" i="15" s="1"/>
  <c r="C97" i="15"/>
  <c r="F97" i="15" s="1"/>
  <c r="D212" i="6"/>
  <c r="D211" i="6"/>
  <c r="D210" i="6"/>
  <c r="D209" i="6"/>
  <c r="D208" i="6"/>
  <c r="D207" i="6"/>
  <c r="D206" i="6"/>
  <c r="C207" i="6"/>
  <c r="E207" i="6" s="1"/>
  <c r="F207" i="6" s="1"/>
  <c r="E206" i="6"/>
  <c r="F206" i="6" s="1"/>
  <c r="D192" i="6"/>
  <c r="E192" i="6" s="1"/>
  <c r="D125" i="6"/>
  <c r="D120" i="6"/>
  <c r="D121" i="6"/>
  <c r="D122" i="6"/>
  <c r="D123" i="6"/>
  <c r="D37" i="6"/>
  <c r="D38" i="6"/>
  <c r="D39" i="6"/>
  <c r="D40" i="6"/>
  <c r="D36" i="6"/>
  <c r="D35" i="6"/>
  <c r="D34" i="6"/>
  <c r="C35" i="6"/>
  <c r="C36" i="6"/>
  <c r="C37" i="6"/>
  <c r="C38" i="6"/>
  <c r="C39" i="6"/>
  <c r="C40" i="6"/>
  <c r="C34" i="6"/>
  <c r="J267" i="5"/>
  <c r="J266" i="5"/>
  <c r="J265" i="5"/>
  <c r="J264" i="5"/>
  <c r="I265" i="5"/>
  <c r="I264" i="5"/>
  <c r="H266" i="5"/>
  <c r="H265" i="5"/>
  <c r="H264" i="5"/>
  <c r="G267" i="5"/>
  <c r="G266" i="5"/>
  <c r="G265" i="5"/>
  <c r="G264" i="5"/>
  <c r="F267" i="5"/>
  <c r="F266" i="5"/>
  <c r="F265" i="5"/>
  <c r="F264" i="5"/>
  <c r="E267" i="5"/>
  <c r="E266" i="5"/>
  <c r="E265" i="5"/>
  <c r="G217" i="5"/>
  <c r="G216" i="5"/>
  <c r="G215" i="5"/>
  <c r="F217" i="5"/>
  <c r="F216" i="5"/>
  <c r="F215" i="5"/>
  <c r="E217" i="5"/>
  <c r="E216" i="5"/>
  <c r="E215" i="5"/>
  <c r="I167" i="5"/>
  <c r="I166" i="5"/>
  <c r="I168" i="5" s="1"/>
  <c r="H167" i="5"/>
  <c r="H166" i="5"/>
  <c r="H168" i="5" s="1"/>
  <c r="J166" i="5"/>
  <c r="J167" i="5"/>
  <c r="G139" i="5"/>
  <c r="G113" i="5"/>
  <c r="D88" i="5"/>
  <c r="E88" i="5" s="1"/>
  <c r="F88" i="5" s="1"/>
  <c r="G88" i="5" s="1"/>
  <c r="H88" i="5" s="1"/>
  <c r="I88" i="5" s="1"/>
  <c r="J88" i="5" s="1"/>
  <c r="K88" i="5" s="1"/>
  <c r="D79" i="5"/>
  <c r="E79" i="5" s="1"/>
  <c r="F79" i="5" s="1"/>
  <c r="G79" i="5" s="1"/>
  <c r="H79" i="5" s="1"/>
  <c r="I79" i="5" s="1"/>
  <c r="J79" i="5" s="1"/>
  <c r="K79" i="5" s="1"/>
  <c r="E70" i="5"/>
  <c r="B90" i="5" s="1"/>
  <c r="C90" i="5" s="1"/>
  <c r="D90" i="5" s="1"/>
  <c r="E90" i="5" s="1"/>
  <c r="F90" i="5" s="1"/>
  <c r="G90" i="5" s="1"/>
  <c r="H90" i="5" s="1"/>
  <c r="I90" i="5" s="1"/>
  <c r="J90" i="5" s="1"/>
  <c r="K90" i="5" s="1"/>
  <c r="E71" i="5"/>
  <c r="B91" i="5" s="1"/>
  <c r="C91" i="5" s="1"/>
  <c r="D91" i="5" s="1"/>
  <c r="E91" i="5" s="1"/>
  <c r="F91" i="5" s="1"/>
  <c r="G91" i="5" s="1"/>
  <c r="H91" i="5" s="1"/>
  <c r="I91" i="5" s="1"/>
  <c r="J91" i="5" s="1"/>
  <c r="K91" i="5" s="1"/>
  <c r="E72" i="5"/>
  <c r="B92" i="5" s="1"/>
  <c r="C92" i="5" s="1"/>
  <c r="D92" i="5" s="1"/>
  <c r="E92" i="5" s="1"/>
  <c r="F92" i="5" s="1"/>
  <c r="G92" i="5" s="1"/>
  <c r="H92" i="5" s="1"/>
  <c r="I92" i="5" s="1"/>
  <c r="J92" i="5" s="1"/>
  <c r="K92" i="5" s="1"/>
  <c r="E73" i="5"/>
  <c r="B93" i="5" s="1"/>
  <c r="C93" i="5" s="1"/>
  <c r="D93" i="5" s="1"/>
  <c r="E93" i="5" s="1"/>
  <c r="F93" i="5" s="1"/>
  <c r="G93" i="5" s="1"/>
  <c r="H93" i="5" s="1"/>
  <c r="I93" i="5" s="1"/>
  <c r="J93" i="5" s="1"/>
  <c r="K93" i="5" s="1"/>
  <c r="E74" i="5"/>
  <c r="B94" i="5" s="1"/>
  <c r="C94" i="5" s="1"/>
  <c r="D94" i="5" s="1"/>
  <c r="E94" i="5" s="1"/>
  <c r="F94" i="5" s="1"/>
  <c r="G94" i="5" s="1"/>
  <c r="H94" i="5" s="1"/>
  <c r="I94" i="5" s="1"/>
  <c r="J94" i="5" s="1"/>
  <c r="K94" i="5" s="1"/>
  <c r="D71" i="5"/>
  <c r="B82" i="5" s="1"/>
  <c r="C82" i="5" s="1"/>
  <c r="D82" i="5" s="1"/>
  <c r="E82" i="5" s="1"/>
  <c r="F82" i="5" s="1"/>
  <c r="G82" i="5" s="1"/>
  <c r="H82" i="5" s="1"/>
  <c r="I82" i="5" s="1"/>
  <c r="J82" i="5" s="1"/>
  <c r="K82" i="5" s="1"/>
  <c r="D72" i="5"/>
  <c r="B83" i="5" s="1"/>
  <c r="C83" i="5" s="1"/>
  <c r="D83" i="5" s="1"/>
  <c r="E83" i="5" s="1"/>
  <c r="F83" i="5" s="1"/>
  <c r="G83" i="5" s="1"/>
  <c r="H83" i="5" s="1"/>
  <c r="I83" i="5" s="1"/>
  <c r="J83" i="5" s="1"/>
  <c r="K83" i="5" s="1"/>
  <c r="D73" i="5"/>
  <c r="B84" i="5" s="1"/>
  <c r="C84" i="5" s="1"/>
  <c r="D84" i="5" s="1"/>
  <c r="E84" i="5" s="1"/>
  <c r="F84" i="5" s="1"/>
  <c r="G84" i="5" s="1"/>
  <c r="H84" i="5" s="1"/>
  <c r="I84" i="5" s="1"/>
  <c r="J84" i="5" s="1"/>
  <c r="K84" i="5" s="1"/>
  <c r="D74" i="5"/>
  <c r="B85" i="5" s="1"/>
  <c r="C85" i="5" s="1"/>
  <c r="D85" i="5" s="1"/>
  <c r="E85" i="5" s="1"/>
  <c r="F85" i="5" s="1"/>
  <c r="G85" i="5" s="1"/>
  <c r="H85" i="5" s="1"/>
  <c r="I85" i="5" s="1"/>
  <c r="J85" i="5" s="1"/>
  <c r="K85" i="5" s="1"/>
  <c r="D70" i="5"/>
  <c r="B81" i="5" s="1"/>
  <c r="C81" i="5" s="1"/>
  <c r="D81" i="5" s="1"/>
  <c r="E81" i="5" s="1"/>
  <c r="F81" i="5" s="1"/>
  <c r="G81" i="5" s="1"/>
  <c r="H81" i="5" s="1"/>
  <c r="I81" i="5" s="1"/>
  <c r="J81" i="5" s="1"/>
  <c r="K81" i="5" s="1"/>
  <c r="E69" i="5"/>
  <c r="B89" i="5" s="1"/>
  <c r="C89" i="5" s="1"/>
  <c r="D89" i="5" s="1"/>
  <c r="E89" i="5" s="1"/>
  <c r="F89" i="5" s="1"/>
  <c r="G89" i="5" s="1"/>
  <c r="H89" i="5" s="1"/>
  <c r="I89" i="5" s="1"/>
  <c r="J89" i="5" s="1"/>
  <c r="K89" i="5" s="1"/>
  <c r="D69" i="5"/>
  <c r="B80" i="5" s="1"/>
  <c r="E55" i="5"/>
  <c r="D55" i="5"/>
  <c r="D39" i="5"/>
  <c r="E38" i="5"/>
  <c r="E37" i="5"/>
  <c r="D37" i="5"/>
  <c r="L38" i="3"/>
  <c r="K38" i="3"/>
  <c r="C38" i="3"/>
  <c r="B38" i="3"/>
  <c r="E29" i="2"/>
  <c r="G520" i="10"/>
  <c r="F520" i="10"/>
  <c r="G519" i="10"/>
  <c r="F519" i="10"/>
  <c r="D162" i="17" l="1"/>
  <c r="D182" i="17" s="1"/>
  <c r="D181" i="17"/>
  <c r="B167" i="17"/>
  <c r="B168" i="17" s="1"/>
  <c r="D196" i="17" s="1"/>
  <c r="B206" i="17" s="1"/>
  <c r="I293" i="15"/>
  <c r="F293" i="15"/>
  <c r="G293" i="15"/>
  <c r="E293" i="15"/>
  <c r="H293" i="15"/>
  <c r="C208" i="6"/>
  <c r="E208" i="6" s="1"/>
  <c r="F208" i="6" s="1"/>
  <c r="J168" i="5"/>
  <c r="C80" i="5"/>
  <c r="D80" i="5" s="1"/>
  <c r="E80" i="5" s="1"/>
  <c r="F80" i="5" s="1"/>
  <c r="G80" i="5" s="1"/>
  <c r="H80" i="5" s="1"/>
  <c r="I80" i="5" s="1"/>
  <c r="J80" i="5" s="1"/>
  <c r="K80" i="5" s="1"/>
  <c r="C96" i="5"/>
  <c r="F553" i="12"/>
  <c r="F303" i="12"/>
  <c r="E303" i="12"/>
  <c r="I1078" i="12"/>
  <c r="H1078" i="12"/>
  <c r="G1078" i="12"/>
  <c r="F1078" i="12"/>
  <c r="E1078" i="12"/>
  <c r="D1078" i="12"/>
  <c r="D1079" i="12" s="1"/>
  <c r="G326" i="12"/>
  <c r="G332" i="12" s="1"/>
  <c r="G313" i="12"/>
  <c r="G319" i="12" s="1"/>
  <c r="K308" i="12"/>
  <c r="J308" i="12"/>
  <c r="I308" i="12"/>
  <c r="H308" i="12"/>
  <c r="G308" i="12"/>
  <c r="F308" i="12"/>
  <c r="E308" i="12"/>
  <c r="D308" i="12"/>
  <c r="C308" i="12"/>
  <c r="K303" i="12"/>
  <c r="J303" i="12"/>
  <c r="I303" i="12"/>
  <c r="H303" i="12"/>
  <c r="G303" i="12"/>
  <c r="D303" i="12"/>
  <c r="C303" i="12"/>
  <c r="D183" i="17" l="1"/>
  <c r="D194" i="17" s="1"/>
  <c r="C209" i="6"/>
  <c r="C210" i="6" s="1"/>
  <c r="E209" i="6"/>
  <c r="F209" i="6" s="1"/>
  <c r="E1079" i="12"/>
  <c r="F1079" i="12"/>
  <c r="G1079" i="12"/>
  <c r="H1079" i="12"/>
  <c r="I1079" i="12"/>
  <c r="C432" i="10"/>
  <c r="D283" i="10"/>
  <c r="D282" i="10"/>
  <c r="G31" i="7"/>
  <c r="G24" i="7"/>
  <c r="G25" i="7"/>
  <c r="G27" i="7"/>
  <c r="G28" i="7"/>
  <c r="G29" i="7"/>
  <c r="G30" i="7"/>
  <c r="G32" i="7"/>
  <c r="G23" i="7"/>
  <c r="F23" i="7"/>
  <c r="D26" i="7"/>
  <c r="G26" i="7" s="1"/>
  <c r="B26" i="7"/>
  <c r="E26" i="7" s="1"/>
  <c r="B27" i="7"/>
  <c r="E27" i="7" s="1"/>
  <c r="B28" i="7"/>
  <c r="E28" i="7" s="1"/>
  <c r="B29" i="7"/>
  <c r="E29" i="7" s="1"/>
  <c r="B30" i="7"/>
  <c r="E30" i="7" s="1"/>
  <c r="B31" i="7"/>
  <c r="E31" i="7" s="1"/>
  <c r="B32" i="7"/>
  <c r="E32" i="7" s="1"/>
  <c r="B25" i="7"/>
  <c r="E25" i="7" s="1"/>
  <c r="B24" i="7"/>
  <c r="E24" i="7" s="1"/>
  <c r="E23" i="7"/>
  <c r="C24" i="7"/>
  <c r="C25" i="7" s="1"/>
  <c r="D333" i="6"/>
  <c r="D337" i="6" s="1"/>
  <c r="C193" i="6"/>
  <c r="E148" i="6"/>
  <c r="E137" i="6"/>
  <c r="E139" i="6" s="1"/>
  <c r="C120" i="6"/>
  <c r="C121" i="6"/>
  <c r="C122" i="6"/>
  <c r="C123" i="6"/>
  <c r="C124" i="6"/>
  <c r="C125" i="6"/>
  <c r="C119" i="6"/>
  <c r="D124" i="6"/>
  <c r="D119" i="6"/>
  <c r="D72" i="6"/>
  <c r="F72" i="6" s="1"/>
  <c r="C72" i="6"/>
  <c r="E72" i="6" s="1"/>
  <c r="D71" i="6"/>
  <c r="F71" i="6" s="1"/>
  <c r="C71" i="6"/>
  <c r="E71" i="6" s="1"/>
  <c r="D70" i="6"/>
  <c r="F70" i="6" s="1"/>
  <c r="C70" i="6"/>
  <c r="E70" i="6" s="1"/>
  <c r="D69" i="6"/>
  <c r="F69" i="6" s="1"/>
  <c r="C69" i="6"/>
  <c r="E69" i="6" s="1"/>
  <c r="D68" i="6"/>
  <c r="F68" i="6" s="1"/>
  <c r="C68" i="6"/>
  <c r="E68" i="6" s="1"/>
  <c r="D67" i="6"/>
  <c r="F67" i="6" s="1"/>
  <c r="C67" i="6"/>
  <c r="E67" i="6" s="1"/>
  <c r="D66" i="6"/>
  <c r="F66" i="6" s="1"/>
  <c r="C66" i="6"/>
  <c r="E66" i="6" s="1"/>
  <c r="I266" i="5"/>
  <c r="I267" i="5"/>
  <c r="H267" i="5"/>
  <c r="E264" i="5"/>
  <c r="G239" i="5"/>
  <c r="G225" i="5"/>
  <c r="E54" i="5"/>
  <c r="E56" i="5"/>
  <c r="E57" i="5"/>
  <c r="E58" i="5"/>
  <c r="E53" i="5"/>
  <c r="D54" i="5"/>
  <c r="D56" i="5"/>
  <c r="D57" i="5"/>
  <c r="D58" i="5"/>
  <c r="D53" i="5"/>
  <c r="E39" i="5"/>
  <c r="E40" i="5"/>
  <c r="E41" i="5"/>
  <c r="E42" i="5"/>
  <c r="D42" i="5"/>
  <c r="D41" i="5"/>
  <c r="D40" i="5"/>
  <c r="D38" i="5"/>
  <c r="E447" i="4"/>
  <c r="Q208" i="4"/>
  <c r="Q207" i="4"/>
  <c r="P208" i="4"/>
  <c r="P207" i="4"/>
  <c r="H157" i="4"/>
  <c r="I153" i="4"/>
  <c r="H140" i="4"/>
  <c r="J139" i="4"/>
  <c r="J141" i="4" s="1"/>
  <c r="H42" i="4"/>
  <c r="F88" i="4"/>
  <c r="F83" i="4"/>
  <c r="G43" i="4"/>
  <c r="F43" i="4"/>
  <c r="H41" i="4"/>
  <c r="G42" i="4"/>
  <c r="F42" i="4"/>
  <c r="G41" i="4"/>
  <c r="F41" i="4"/>
  <c r="H115" i="3"/>
  <c r="F115" i="3" s="1"/>
  <c r="D115" i="3"/>
  <c r="G242" i="2"/>
  <c r="G246" i="2" s="1"/>
  <c r="D226" i="2"/>
  <c r="B200" i="2"/>
  <c r="D169" i="2"/>
  <c r="H153" i="2"/>
  <c r="B137" i="2"/>
  <c r="G110" i="2"/>
  <c r="E55" i="2"/>
  <c r="E54" i="2"/>
  <c r="E53" i="2"/>
  <c r="E52" i="2"/>
  <c r="E51" i="2"/>
  <c r="E50" i="2"/>
  <c r="E49" i="2"/>
  <c r="D51" i="2"/>
  <c r="D52" i="2"/>
  <c r="D53" i="2"/>
  <c r="D54" i="2"/>
  <c r="D55" i="2"/>
  <c r="D56" i="2"/>
  <c r="D50" i="2"/>
  <c r="C50" i="2"/>
  <c r="B51" i="2"/>
  <c r="C51" i="2" s="1"/>
  <c r="B50" i="2"/>
  <c r="E31" i="2"/>
  <c r="F31" i="2"/>
  <c r="F32" i="2"/>
  <c r="F33" i="2"/>
  <c r="F34" i="2"/>
  <c r="F30" i="2"/>
  <c r="E32" i="2"/>
  <c r="E33" i="2"/>
  <c r="E34" i="2"/>
  <c r="E30" i="2"/>
  <c r="F29" i="2"/>
  <c r="F28" i="2"/>
  <c r="E28" i="2"/>
  <c r="B204" i="17" l="1"/>
  <c r="B207" i="17" s="1"/>
  <c r="D197" i="17"/>
  <c r="D204" i="17" s="1"/>
  <c r="C211" i="6"/>
  <c r="E210" i="6"/>
  <c r="F210" i="6" s="1"/>
  <c r="C194" i="6"/>
  <c r="D193" i="6"/>
  <c r="E193" i="6" s="1"/>
  <c r="C26" i="7"/>
  <c r="F25" i="7"/>
  <c r="F24" i="7"/>
  <c r="B52" i="2"/>
  <c r="E211" i="6" l="1"/>
  <c r="F211" i="6" s="1"/>
  <c r="C212" i="6"/>
  <c r="E212" i="6" s="1"/>
  <c r="F212" i="6" s="1"/>
  <c r="C195" i="6"/>
  <c r="D194" i="6"/>
  <c r="E194" i="6" s="1"/>
  <c r="C27" i="7"/>
  <c r="F26" i="7"/>
  <c r="C52" i="2"/>
  <c r="B53" i="2"/>
  <c r="C196" i="6" l="1"/>
  <c r="D195" i="6"/>
  <c r="E195" i="6" s="1"/>
  <c r="C28" i="7"/>
  <c r="F27" i="7"/>
  <c r="C53" i="2"/>
  <c r="B54" i="2"/>
  <c r="C197" i="6" l="1"/>
  <c r="D196" i="6"/>
  <c r="E196" i="6" s="1"/>
  <c r="C29" i="7"/>
  <c r="F28" i="7"/>
  <c r="C54" i="2"/>
  <c r="B55" i="2"/>
  <c r="C198" i="6" l="1"/>
  <c r="D198" i="6" s="1"/>
  <c r="E198" i="6" s="1"/>
  <c r="D197" i="6"/>
  <c r="E197" i="6" s="1"/>
  <c r="C30" i="7"/>
  <c r="F29" i="7"/>
  <c r="C55" i="2"/>
  <c r="B56" i="2"/>
  <c r="C56" i="2" s="1"/>
  <c r="C31" i="7" l="1"/>
  <c r="F30" i="7"/>
  <c r="C32" i="7" l="1"/>
  <c r="F32" i="7" s="1"/>
  <c r="F31" i="7"/>
</calcChain>
</file>

<file path=xl/sharedStrings.xml><?xml version="1.0" encoding="utf-8"?>
<sst xmlns="http://schemas.openxmlformats.org/spreadsheetml/2006/main" count="4531" uniqueCount="3320">
  <si>
    <t>מחברת תרגולים - כלכלה ל - Executive MBA</t>
  </si>
  <si>
    <t>שם המתרגל:</t>
  </si>
  <si>
    <t xml:space="preserve">נייד: </t>
  </si>
  <si>
    <t>050-6551519</t>
  </si>
  <si>
    <t>מייל:</t>
  </si>
  <si>
    <t>shay.tsaban@gmail.com</t>
  </si>
  <si>
    <t>פייסבוק:</t>
  </si>
  <si>
    <t>Shay Tsaban</t>
  </si>
  <si>
    <t>אינסטגרם:</t>
  </si>
  <si>
    <t>shaytsaban</t>
  </si>
  <si>
    <t>כל חומרי הקורס:</t>
  </si>
  <si>
    <t>א. הקלטות</t>
  </si>
  <si>
    <t>ב. העתק ממחברת זו</t>
  </si>
  <si>
    <t>ג. קישור למפגשים החיים</t>
  </si>
  <si>
    <t>הקובץ הוא אחד ויחיד - התכנים השונים מחולקים לגיליונות.</t>
  </si>
  <si>
    <t>התמהיל היעיל של אפשרויות הייצור</t>
  </si>
  <si>
    <t>גבול אפשרויות הייצור</t>
  </si>
  <si>
    <t>PPF - Production Possibility Frontier</t>
  </si>
  <si>
    <r>
      <t xml:space="preserve">תרגול מס׳ 1 -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</si>
  <si>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שאלה 1 - רובים ושושנים</t>
  </si>
  <si>
    <t>לפנייך נתוני התפוקות במשק מסוים שבו 7 עובדים:</t>
  </si>
  <si>
    <t>מס׳ העובדים</t>
  </si>
  <si>
    <t>רובים - יח׳</t>
  </si>
  <si>
    <t>ייצור</t>
  </si>
  <si>
    <t>שושנים - יח׳</t>
  </si>
  <si>
    <t>נדרש א: הגדירו והציגו את התפוקה השולית של העובדים בייצור כל מוצר.</t>
  </si>
  <si>
    <t xml:space="preserve">התפוקה השולית של עובדים מוגדרת בתור העלייה בהיקף הייצור של מוצר הנובעת מהעסקת העובד האחרון. </t>
  </si>
  <si>
    <t>תפוקה שולית</t>
  </si>
  <si>
    <t>סך</t>
  </si>
  <si>
    <t>למה הכוונה? עבור העובד ה-1, התפוקה השולית זהה לסך התפוקה, עבור כל עובד נוסף - התפוקה השולית</t>
  </si>
  <si>
    <t>היא ההפרש בין התפוקה הכוללת לבין התפוקה הכוללת המתקיימת בגין עובד אחד פחות.</t>
  </si>
  <si>
    <t>נדרש ב: הציגו את עקומת התמורה</t>
  </si>
  <si>
    <t>בצורה הגסה ביותר - עקומת התמורה היא ״המקסימום שאפשר לייצר״. כדי להבין איך היא נראית, אני חייב</t>
  </si>
  <si>
    <t xml:space="preserve">לבדוק כמה משאבי ייצור יש במשק (כאן - משאב הייצור הוא עובדים). </t>
  </si>
  <si>
    <t>מה שנעשה זה להציג את הטבלה כאשר נכלול עמודות המציגות את אופן ההקצאה של העובדים למוצרים השונים.</t>
  </si>
  <si>
    <t>עובדים</t>
  </si>
  <si>
    <t>המוקצים</t>
  </si>
  <si>
    <t>לייצור</t>
  </si>
  <si>
    <t>רובים</t>
  </si>
  <si>
    <t>שושנים</t>
  </si>
  <si>
    <t>בהינתן שעל פי נתוני השאלה ישנם 7 עובדים בסך הכל במשק כולו, אופן ההקצאה הפוטנציאלי הוא כדלקמן:</t>
  </si>
  <si>
    <t>הסבר בסיסי - נתחיל מהקצאת 0 עובדים לרובים, המשלים ל-7 יוקצה לשושנים.</t>
  </si>
  <si>
    <t>נמשיך בהקצאת 1 עובדים לרובים, המשלים ל-7 (יהיה 6) יוקצה לשושנים.</t>
  </si>
  <si>
    <t xml:space="preserve">של </t>
  </si>
  <si>
    <t>טבלת מקור:</t>
  </si>
  <si>
    <t>שושנים - Y</t>
  </si>
  <si>
    <t>רובים - X</t>
  </si>
  <si>
    <t>עקומת התמורה אולי אויירה אוטומטית;</t>
  </si>
  <si>
    <t xml:space="preserve">אבל היא לא חכמה במיוחד. </t>
  </si>
  <si>
    <t>כל נקודה בה בסך הכל מייצגת צירוף</t>
  </si>
  <si>
    <t>אפשרויות השקעה מסוים.</t>
  </si>
  <si>
    <t>נדרש ג: מה לומדים מהצורה הכללית של עקומת התמורה?</t>
  </si>
  <si>
    <t xml:space="preserve">עקומת התמורה יורדת משמאל לימין. </t>
  </si>
  <si>
    <t>הדבר נובע מתופעת המחסור: אין מספיק משאבים כדי לייצר כל מה שנרצה; כל בחירה כרוכה בויתור.</t>
  </si>
  <si>
    <t>בנוסף, ניתן לראות שמעבר להיות השיפוע שלילי, השיפוע הולך ו״גדל״ בערך מוחלט;</t>
  </si>
  <si>
    <t xml:space="preserve">העקומה הולכת והופכת ליותר ויותר ״תלולה״ ככל שמייצרים יותר X. </t>
  </si>
  <si>
    <t>עקומת תמורה כזו נקראת ״קמורה״ והיא הנפוצה ביותר.</t>
  </si>
  <si>
    <t>א. מתקיים במשק העיקרון של ״תפוקה שולית פוחתת״ (ככל שנעסיק יותר עובדים בייצור מוצר מסוים, לפחות בשלב</t>
  </si>
  <si>
    <t xml:space="preserve">מסוים תפוקתם השולית תרד). </t>
  </si>
  <si>
    <t>היא משקפת את העובדה ש (אל תדאגו, נרחיב בהמשך):</t>
  </si>
  <si>
    <t>ב. התמחות - פחות רלוונטי כאן, אבל בהמשך הקורס נלמד שככל שאתה מקצה יותר גורמי ייצור לייצור מוצר מסוים,</t>
  </si>
  <si>
    <t>מטבע הדברים - אתה בררן פחות. אם תיקח מתרגל לכלכלה לשמור על היישוב - אתה מוותר על המון תרגולים בכלכלה,</t>
  </si>
  <si>
    <t xml:space="preserve">ותורם מעט מאד לבטחון היישוב. </t>
  </si>
  <si>
    <t xml:space="preserve">כל הנקודות על עקומת התמורה אפשריות ויעילות. </t>
  </si>
  <si>
    <t>נדרש ד: מהי ההוצאה (העלות) האלטרנטיבית הכוללת בייצור 54 רובים?</t>
  </si>
  <si>
    <t xml:space="preserve">אנחנו פועלים בעולם עם שני מוצרים בלבד. </t>
  </si>
  <si>
    <t xml:space="preserve">במצב כזה, כל קיום של אמצעי תשלום רגיל (כסף) מתייתר. </t>
  </si>
  <si>
    <t>לאור העובדה שזו ההנחה, גם העלויות של המוצרים השונים אינן כספיות - אלא מתבטאות ״בויתור״ שייווצר על המוצר הנגדי</t>
  </si>
  <si>
    <t>כדי לייצר / לצרוך את המוצר הספציפי.</t>
  </si>
  <si>
    <t>הגדרה:</t>
  </si>
  <si>
    <t>אם נגדיר את היקף הייצור המירבי של מוצר X בסימון:</t>
  </si>
  <si>
    <t>X(MAX)</t>
  </si>
  <si>
    <t xml:space="preserve">ואת היקף הייצור המירבי של מוצר Y בסימון: </t>
  </si>
  <si>
    <t>Y(MAX)</t>
  </si>
  <si>
    <t xml:space="preserve">אז: </t>
  </si>
  <si>
    <t>העלות האלטרנטיבית הכוללת בייצור X:</t>
  </si>
  <si>
    <t>Y(MAX) - Y(ACTUAL)</t>
  </si>
  <si>
    <t xml:space="preserve">במלים: ההפרש בין היקף הייצור המירבי של Y לבין היקף הייצור בפועל של Y. </t>
  </si>
  <si>
    <t>העלות האלטרנטיבית הכוללת בייצור Y:</t>
  </si>
  <si>
    <t>X(MAX) - X(ACTUAL)</t>
  </si>
  <si>
    <t>YMAX =</t>
  </si>
  <si>
    <t>XMAX</t>
  </si>
  <si>
    <t xml:space="preserve">Y(ACTUAL) = </t>
  </si>
  <si>
    <t>עלות אלטרנטיבית כוללת בייצור 54 רובים:</t>
  </si>
  <si>
    <t xml:space="preserve">YMAX - YACTUAL </t>
  </si>
  <si>
    <t xml:space="preserve">245 - 170 = </t>
  </si>
  <si>
    <t>תשובתי</t>
  </si>
  <si>
    <t>נדרש ה: מהי ההוצאה (העלות) האלטרנטיבית הכוללת בייצור 200 שושנים?</t>
  </si>
  <si>
    <t>העלות האלטרנטיבית הכוללת בייצור 200 שושנים (200y):</t>
  </si>
  <si>
    <t>XMAX - XACTUAL</t>
  </si>
  <si>
    <r>
      <rPr>
        <sz val="8"/>
        <color theme="1"/>
        <rFont val="David"/>
        <family val="2"/>
        <charset val="177"/>
      </rPr>
      <t>XACTUAL =</t>
    </r>
    <r>
      <rPr>
        <sz val="12"/>
        <color theme="1"/>
        <rFont val="David"/>
        <family val="2"/>
        <charset val="177"/>
      </rPr>
      <t xml:space="preserve"> 38</t>
    </r>
  </si>
  <si>
    <t xml:space="preserve">98 - 38 = </t>
  </si>
  <si>
    <t>במלים:</t>
  </si>
  <si>
    <t>העלות האלטרנטיבית הכוללת בייצור 200 שושנים</t>
  </si>
  <si>
    <t>היא 60 יחידות רובים.</t>
  </si>
  <si>
    <t>במלים: העלות האלטרנטיבית הכוללת בייצור 54</t>
  </si>
  <si>
    <t>רובים היא 75 שושנים.</t>
  </si>
  <si>
    <t>נדרש ה: מהי ההוצאה (העלות) האלטרנטיבית הכוללת בייצור 170 שושנים?</t>
  </si>
  <si>
    <t xml:space="preserve">XMAX - XACTUAL </t>
  </si>
  <si>
    <t xml:space="preserve">98 - 54 = </t>
  </si>
  <si>
    <t xml:space="preserve">במלים: העלות האלטרנטיבית הכוללת בייצור 170 </t>
  </si>
  <si>
    <t>שושנים היא 44 יחידות רובים.</t>
  </si>
  <si>
    <t>נדרש ו: מהי ההוצאה האלטרנטיבית הממוצעת בייצור 170 שושנים?</t>
  </si>
  <si>
    <t>בסימונים - עלות אלטרנטיבית ממוצעת בייצור X:</t>
  </si>
  <si>
    <t>המונה - עלות כוללת.</t>
  </si>
  <si>
    <t>המכנה - היקף ייצור.</t>
  </si>
  <si>
    <t>בסימונים - עלות אלטרנטיבית ממוצעת בייצור Y:</t>
  </si>
  <si>
    <t>זה המקרה הנוכחי:</t>
  </si>
  <si>
    <t>באופן כללי חשוב גם לדעת ש:</t>
  </si>
  <si>
    <t>תשובה מילולית:</t>
  </si>
  <si>
    <t>העלות האלטרנטיבית הממוצעת בייצור 170 שושנים</t>
  </si>
  <si>
    <t>היא כ-0.25882 יח׳ רובים.</t>
  </si>
  <si>
    <t>העלות האלטרנטיבית הממוצעת בייצור 68 רובים היא כ-1.6176 יח׳ שושנים.</t>
  </si>
  <si>
    <t>נדרש ז: מהי ההוצאה האלטרנטיבית הממוצעת בייצור 68 רובים?</t>
  </si>
  <si>
    <t>ההוצאה האלטרנטיבית השולית משמעה: על כמה יח׳ מהמוצר הנגדי (למשל - שושנים) אני מוותר כאשר אני מייצר את הרובה ״האחרון״.</t>
  </si>
  <si>
    <t>בהמשך נראה שזה מאד שימושי להחלטות כלכליות.</t>
  </si>
  <si>
    <t xml:space="preserve">ברמת ההגדה הטכנית - הוצאה שולית היא ״שיפוע״. </t>
  </si>
  <si>
    <t>ראשית, ניתן לראות שהיקף הייצור הנתון של הרובים</t>
  </si>
  <si>
    <t>הוא 75.</t>
  </si>
  <si>
    <t>בשונה מסעיפים קודמים, היקף ייצור זה לא נתון</t>
  </si>
  <si>
    <t>מפורשות בטבלה, והוא נמצא בין שתי רמות ייצור: 68 יח׳,</t>
  </si>
  <si>
    <t xml:space="preserve">עבור 4 עובדים, ו-80 עבור 5 עובדים. </t>
  </si>
  <si>
    <t>במבט ממוקד על שתי רמות הייצור הללו (שביניהן נמצא</t>
  </si>
  <si>
    <t>יעד הייצור של 75 רובים):</t>
  </si>
  <si>
    <t>Y</t>
  </si>
  <si>
    <t>X</t>
  </si>
  <si>
    <t>כדי לחשב את העלות השולית בייצור X עליי לחשב את השיפוע (בערך מוחלט):</t>
  </si>
  <si>
    <t>לשם כך, נזהה את שתי רמות ההעסקה שביניהן נמצא היקף הייצור הנדון</t>
  </si>
  <si>
    <t>כאן - בין 4 ל-5 עובדים, ונחשב יחס שבמונה שלו - ההפרש בין תפוקת Y בשתי רמות</t>
  </si>
  <si>
    <t>העסקה אלו, והמכנה שלו - הוא ההפרש בין תפוקת X בשתי רמות העסקה אלו:</t>
  </si>
  <si>
    <t>העלות השולית בייצור Y - אפשר לעבוד הפוך, אבל ההמלצה שלי היא לטעון אחרת:</t>
  </si>
  <si>
    <r>
      <t xml:space="preserve">תמיד ולעולם, העלות השולית בייצור Y היא </t>
    </r>
    <r>
      <rPr>
        <b/>
        <sz val="12"/>
        <color theme="1"/>
        <rFont val="David"/>
        <family val="2"/>
        <charset val="177"/>
      </rPr>
      <t>ההפכי</t>
    </r>
    <r>
      <rPr>
        <sz val="12"/>
        <color theme="1"/>
        <rFont val="David"/>
        <family val="2"/>
        <charset val="177"/>
      </rPr>
      <t xml:space="preserve"> לעלות השולית בייצור X. </t>
    </r>
  </si>
  <si>
    <t xml:space="preserve">התשובה: העלות השולית בייצור 75 יח׳ X היא 3.33 יח׳ Y. </t>
  </si>
  <si>
    <t xml:space="preserve">כלכלית: כדי לייצר את היח׳ ה-75 ויתרנו על 3.33 יח׳ Y. </t>
  </si>
  <si>
    <t xml:space="preserve">את המשפט הזה נבהיר טוב יותר בנדרש הבא. </t>
  </si>
  <si>
    <t>נדרש ט: מהי העלות השולית בייצור 115 שושנים?</t>
  </si>
  <si>
    <t>אז הואיל ונמצאים בהיקף ייצור בין אותן 2 רמות העסקה,</t>
  </si>
  <si>
    <t>והואיל והעלות השולית בייצור X בטווח היא (ראו נדרש ח):</t>
  </si>
  <si>
    <t>והואיל והעלות השולית בייצור Y היא לעולם ההפכי לעלות השולית בייצור X, ערכה יהא:</t>
  </si>
  <si>
    <t xml:space="preserve">1/3.3333333 = </t>
  </si>
  <si>
    <t xml:space="preserve">מסקנה: העלות האלטרנטיבית השולית בייצור 115 יח׳ Y היא 0.3 יח׳ X. </t>
  </si>
  <si>
    <t xml:space="preserve">כלומר, כדי לייצר את יחידת Y ה-115, ויתרנו על 0.3 יח׳ של X. </t>
  </si>
  <si>
    <t>נדרש י: מהי העלות השולית בייצור 212 שושנים?</t>
  </si>
  <si>
    <t>אני מאד אוהב לחשב את העלות השולית בייצור Y באופן הבא:</t>
  </si>
  <si>
    <t>א. אחשב את העלות השולית בייצור X בטווח על פי ההגדרה:</t>
  </si>
  <si>
    <t xml:space="preserve">ב. העלות השולית בייצור Y היא 1 חלקי (ההפכי) לערך זה. </t>
  </si>
  <si>
    <t>יישום:</t>
  </si>
  <si>
    <t>שלב א - עלות שולית בייצור X:</t>
  </si>
  <si>
    <t xml:space="preserve">שלב ב - עלות שולית בייצור Y: </t>
  </si>
  <si>
    <t xml:space="preserve">ההפכי לערך זה - </t>
  </si>
  <si>
    <r>
      <t xml:space="preserve">תרגול מס׳ 2 - כלכלה - נושא 1: </t>
    </r>
    <r>
      <rPr>
        <b/>
        <sz val="12"/>
        <color theme="1"/>
        <rFont val="David"/>
        <family val="2"/>
        <charset val="177"/>
      </rPr>
      <t>עקומת התמורה</t>
    </r>
  </si>
  <si>
    <t>גורמי ייצור שונים</t>
  </si>
  <si>
    <t>יתרון יחסי והתמחות</t>
  </si>
  <si>
    <t>תמהיל גורמי ייצור משולב הנדרש לצורך ייצור</t>
  </si>
  <si>
    <t>במדינת ״פרופסור עבודי״ (להלן: ״עבודים״) קיימים 500 עובדים תותחים.</t>
  </si>
  <si>
    <t>להלן נתונים בדבר קיבולת הייצור לעובד:</t>
  </si>
  <si>
    <t>עובד תותח</t>
  </si>
  <si>
    <t>עובד ישנוני</t>
  </si>
  <si>
    <t>שלב 1:</t>
  </si>
  <si>
    <t xml:space="preserve"> חישוב עלות שולית בייצור המוצר X על ידי כל סוג עובדים. זהו שיפוע עקומת התמורה בערך מוחלט. </t>
  </si>
  <si>
    <t>שלב 2:</t>
  </si>
  <si>
    <t>תהליך עבודה - עקומת התמורה של כל משק בנפרד:</t>
  </si>
  <si>
    <t xml:space="preserve">שלב 3: </t>
  </si>
  <si>
    <t>הצגת משוואת עקומת התמורה.</t>
  </si>
  <si>
    <t>שלב 3:</t>
  </si>
  <si>
    <t>נדרש א: הציגו את עקומת התמורה של כל משק בנפרד</t>
  </si>
  <si>
    <t>נדרש ב: הציגו את עקומת התמורה המאוחדת</t>
  </si>
  <si>
    <t>נדרש ד: מהי הקצאת העובדים שתוביל לתמהיל הייצור שזוהה בנדרש ג?</t>
  </si>
  <si>
    <t xml:space="preserve">במשק 1,000 עובדים ו-1,000 ק״ג חומרי גלם. </t>
  </si>
  <si>
    <t xml:space="preserve">נדרש א: התוו את מגבלת הייצור הנובעת מאילוץ העובדים, גרפית ומתמטית. </t>
  </si>
  <si>
    <t>נדרש ב: התוו את מגבלת הייצור הנובעת מאילוץ חומרי הגלם, גרפית ומתמטית.</t>
  </si>
  <si>
    <t>נדרש ג: שלבו את מגבלות הייצור וזהו את עקומת התמורה - גבול אפשרויות הייצור של המשק.</t>
  </si>
  <si>
    <t xml:space="preserve">תוצר למידה: לאחר תרגול זה יהיו בידיכם כלים לפתור את מכלול התרגילים במטלה 1. אם מחמת השאלות יהיו </t>
  </si>
  <si>
    <t>סעיפים שלא נספיק לפתור, אדאג להעלות להם פתרון מפורט ולקיים זמינות לשאלות.</t>
  </si>
  <si>
    <t>שאלה 1 - חרבות ואתים - עקומת תמורה עם מספר גורמי ייצור / יתרון יחסי / התמחות (מקבילה ל: תרגיל 1, ש׳ 2)</t>
  </si>
  <si>
    <t>חישוב קיבולת התפוקה המצרפית של המשק הנדון מכל מוצר (או: YMAX ו- XMAX בכל מדינה).</t>
  </si>
  <si>
    <t>מדינת עבודי - 500 עובדים שלהלן יכולותיהם:</t>
  </si>
  <si>
    <t>מס׳ עובדים</t>
  </si>
  <si>
    <t>כאשר:</t>
  </si>
  <si>
    <t>YMAX</t>
  </si>
  <si>
    <t>היקף ייצור מירבי / מקסימלי אפשרי מ-Y</t>
  </si>
  <si>
    <t>MC(X)</t>
  </si>
  <si>
    <t xml:space="preserve">עלות שולית בייצור x כהגדרתה לעיל. </t>
  </si>
  <si>
    <t>100 * 20 = 2,000</t>
  </si>
  <si>
    <t>הדרישה היא ל-3,000 יח׳ X, המשמעות היא שמייצרים יותר מ-2,000 יח׳ X, ומשוואת הקשר בין X ו- Y שתקפה</t>
  </si>
  <si>
    <t>עבור ערך כזה היא המשוואה הימנית:</t>
  </si>
  <si>
    <t>אציב בהתאמה את ה-X הנדון במשוואה הימנית כאמור (כי X גדול מ-2,000) ואקבל כמה Y מייצרים במצב כזה:</t>
  </si>
  <si>
    <t>נדרש ג: מהי כמות החרבות (Y) שניתן לייצר במשק המאוחד אם קיימת דרישה קשיחה ל-3,000 אתים (X) במשק?</t>
  </si>
  <si>
    <t xml:space="preserve">הראינו קודם - שכדי לייצר 2,000 יח׳ של X, מקצים את כל 100 העובדים של שייקונים לייצור מוצר זה. </t>
  </si>
  <si>
    <t xml:space="preserve">הסיבה לכך היתה שהעלות השולית MC לייצור X בקרב עובדים אלו היתה יותר נמוכה (0.5 לעומת 2). </t>
  </si>
  <si>
    <t xml:space="preserve">אם מייצרים 3,000 יח׳ X, המשמעות היא שמיצינו את כל ההקצאה האפשרית של עובדי שייקונים לייצור המוצר, </t>
  </si>
  <si>
    <t>ועלינו להשלים את ייצורן של 1,000 היח׳ הנוספות של X (המשלים מ-2,000 ל-3,000) באמצעות עובדי משק עבודים.</t>
  </si>
  <si>
    <t>המייצרים X</t>
  </si>
  <si>
    <t>כל עובד</t>
  </si>
  <si>
    <t>בשייקונים</t>
  </si>
  <si>
    <t>מייצר X</t>
  </si>
  <si>
    <t>סך הייצור</t>
  </si>
  <si>
    <r>
      <t xml:space="preserve">עובדי </t>
    </r>
    <r>
      <rPr>
        <sz val="10"/>
        <color theme="1"/>
        <rFont val="David"/>
        <family val="2"/>
        <charset val="177"/>
      </rPr>
      <t>שייקונים</t>
    </r>
    <r>
      <rPr>
        <sz val="12"/>
        <color theme="1"/>
        <rFont val="David"/>
        <family val="2"/>
        <charset val="177"/>
      </rPr>
      <t xml:space="preserve"> </t>
    </r>
  </si>
  <si>
    <r>
      <t xml:space="preserve">עובדי </t>
    </r>
    <r>
      <rPr>
        <sz val="10"/>
        <color theme="1"/>
        <rFont val="David"/>
        <family val="2"/>
        <charset val="177"/>
      </rPr>
      <t>עבודי</t>
    </r>
    <r>
      <rPr>
        <sz val="12"/>
        <color theme="1"/>
        <rFont val="David"/>
        <family val="2"/>
        <charset val="177"/>
      </rPr>
      <t xml:space="preserve"> </t>
    </r>
  </si>
  <si>
    <t>בעבודים</t>
  </si>
  <si>
    <t xml:space="preserve">3000 - 2000 = </t>
  </si>
  <si>
    <t>כך למעשה בהיבט הקצאת עובדים:</t>
  </si>
  <si>
    <t>עובדי שייקוני מייצרים כל אחד 20 יח׳ X ובסך הכל 2,000 יח׳ X</t>
  </si>
  <si>
    <t>עובדי עבודים מייצרים כל אחד 100 יח׳ X ובסך הכל 1,000 יח׳ X</t>
  </si>
  <si>
    <t>סך תפוקת X בהתאם לנדרש: 3,000 = 2,000 + 1,000</t>
  </si>
  <si>
    <t>תזכורת - העלות השולית בייצור X היא תמיד הערך המוחלט של השיפוע של עקומת התמורה בנקודה הרלוונטית,</t>
  </si>
  <si>
    <r>
      <t xml:space="preserve">בנדרש ג ראינו שהשיפוע בנקודת ייצור של X=3,000 הוא 2-, ולכן </t>
    </r>
    <r>
      <rPr>
        <b/>
        <sz val="12"/>
        <color theme="1"/>
        <rFont val="David"/>
        <family val="2"/>
        <charset val="177"/>
      </rPr>
      <t>העלות השולית בייצור X היא 2.</t>
    </r>
    <r>
      <rPr>
        <sz val="12"/>
        <color theme="1"/>
        <rFont val="David"/>
        <family val="2"/>
        <charset val="177"/>
      </rPr>
      <t xml:space="preserve"> </t>
    </r>
  </si>
  <si>
    <t>שאלה 2 - שימוש בגורמי ייצור שונים לייצור יחידת מוצר (מקבילה לשאלה 3 בתרגיל מס׳ 1) - עקומת תמורה עם אילוצי משאבים שונים</t>
  </si>
  <si>
    <t>המשמעות: נתעלם זמנית מאילוץ חומרי גלם</t>
  </si>
  <si>
    <t xml:space="preserve">במשק מייצרים נקניקיות (X) ולחם (Y) באמצעות עובדים וחומרי גלם. </t>
  </si>
  <si>
    <t>אם יש 1,000 עובדים,</t>
  </si>
  <si>
    <t>צריך 1 עובד לייצר נקניק,</t>
  </si>
  <si>
    <t>ניתן לייצר במקס׳ 1,000 נקניקים</t>
  </si>
  <si>
    <t>צריך 2 עובדים כדי לייצר לחם,</t>
  </si>
  <si>
    <t>ניתן לייצר במקס׳ 500 לחמים</t>
  </si>
  <si>
    <t>המשמעות: נתעלם זמנית מאילוץ העובדים</t>
  </si>
  <si>
    <t>אם יש 1,000 ק״ג חומר גלם,</t>
  </si>
  <si>
    <t xml:space="preserve">לייצור יחידת נקניקיה (X) דרוש: 2 ק״ג חומר גלם. </t>
  </si>
  <si>
    <t xml:space="preserve">לייצור יחידת לחם (Y) דרוש: 1 ק״ג חומר גלם. </t>
  </si>
  <si>
    <t>ניתן לייצר במקס׳: 500 נקניק</t>
  </si>
  <si>
    <t>ניתן לייצר במקס: 1,000 לחמים</t>
  </si>
  <si>
    <t>למעשה: הצגנו את שני הישרים על מערכת צירים אחת</t>
  </si>
  <si>
    <t>ועקומת התמורה של המשק - גבול אפשרויות הייצור,</t>
  </si>
  <si>
    <t>בהכרח תהיה החלק התחתון של הישרים.</t>
  </si>
  <si>
    <t>כלומר - תמיד נסמן בכל טווח את חלק הישר ה״נמוך יותר״</t>
  </si>
  <si>
    <t>המהווה את האילוץ הפעיל.</t>
  </si>
  <si>
    <t>במקרה הנ״ל:</t>
  </si>
  <si>
    <t xml:space="preserve">עד לנקודת המפגש האילוץ הפעיל הוא האדום - </t>
  </si>
  <si>
    <t>עובדים.</t>
  </si>
  <si>
    <t xml:space="preserve">מימין לנקודת המפגש, </t>
  </si>
  <si>
    <t xml:space="preserve">האילות הפעיל הוא הירוק - </t>
  </si>
  <si>
    <t>חומרי גלם.</t>
  </si>
  <si>
    <t>עקומת התמורה ה״נקייה״ הנובעת מחיתוך האילוצים:</t>
  </si>
  <si>
    <t>כדאי למצוא גם את נקודת ה״שבר״ (נקודת החיתוך בין הנוסחאות של</t>
  </si>
  <si>
    <t>האילוצים):</t>
  </si>
  <si>
    <t>500 = 1.5x</t>
  </si>
  <si>
    <t>x = 333</t>
  </si>
  <si>
    <t>לחם</t>
  </si>
  <si>
    <t>נקניק</t>
  </si>
  <si>
    <t xml:space="preserve">ראינו שלאחר אפיון נקודת החיתוך בין עקומי האילוצים, נקודה זו כוללת Y=333. </t>
  </si>
  <si>
    <t>הואיל ומייצרים כמות Y גדולה מכך, נמצאים בחלק העליון של העקום, המתאפיין במשוואה המתמטית Y=500-0.5x</t>
  </si>
  <si>
    <t>נציב את ה - Y הנתון בסך 400 ונקבל את X בנקודה זו:</t>
  </si>
  <si>
    <t>Y = 500 - 0.5X</t>
  </si>
  <si>
    <t>400 = 500 - 0.5X</t>
  </si>
  <si>
    <t>X = 200</t>
  </si>
  <si>
    <t xml:space="preserve">התשובה הסופית: אם המשק מייצר 400 יח׳ לחם (Y), יוכל לייצר לכל היותר במקביל 200 יח׳ נקניק (X). </t>
  </si>
  <si>
    <t>תזכורת - בירוק אילוץ חומרים, באדום אילוץ עובדים.</t>
  </si>
  <si>
    <t>הלב שלנו (נק׳ הייצור הספציפית) נמצאת בחלק העליון</t>
  </si>
  <si>
    <t>של עקומת התמורה:</t>
  </si>
  <si>
    <r>
      <t xml:space="preserve">נדרש ה: </t>
    </r>
    <r>
      <rPr>
        <b/>
        <u/>
        <sz val="12"/>
        <color theme="1"/>
        <rFont val="David"/>
        <family val="2"/>
        <charset val="177"/>
      </rPr>
      <t>בהמשך לסעיף ד</t>
    </r>
    <r>
      <rPr>
        <sz val="12"/>
        <color theme="1"/>
        <rFont val="David"/>
        <family val="2"/>
        <charset val="177"/>
      </rPr>
      <t>, מהי ההקצאה המתבקשת של גורמי הייצור?</t>
    </r>
  </si>
  <si>
    <t>הואיל וראינו בסעיף ד שנמצאים בחלק השמאלי</t>
  </si>
  <si>
    <t xml:space="preserve">של עקומת התמורה, שבה אילוץ העובדים פעיל - </t>
  </si>
  <si>
    <t>המשמעות היא שכל העובדים מועסקים:</t>
  </si>
  <si>
    <t>עובדים מועסקים</t>
  </si>
  <si>
    <t>מייצרים 400 לחם, 200 נקניק ולפי דרישות החומרים</t>
  </si>
  <si>
    <t>עבור מוצרים אלו:</t>
  </si>
  <si>
    <t>400 * 1 + 200 * 2 = 800</t>
  </si>
  <si>
    <t>כלומר ״מעסיקים״ / משתמשים ב-800 ק״ג חומרי גלם.</t>
  </si>
  <si>
    <t xml:space="preserve">ביתר 200 ק״ג של חומרי גלם לא משתמשים (״אבטלה״). </t>
  </si>
  <si>
    <t xml:space="preserve">לייצור יחידת לחם (Y) דרוש:1 ק״ג חומר גלם. </t>
  </si>
  <si>
    <t>במדינה 1 קיימים 400 עובדים.</t>
  </si>
  <si>
    <t xml:space="preserve">במדינה 2 קיימים 200 עובדים. </t>
  </si>
  <si>
    <t>עובד 1</t>
  </si>
  <si>
    <t xml:space="preserve">להלן נתונים בדבר קיבולת הייצור לעובד, במונחי מס׳ יח׳ שכל עובד יכול לייצר, מהמוצרים X ו- Y בהתאמה - </t>
  </si>
  <si>
    <t>כאשר ״עובד 1״ מייצג את כושר הייצור של עובד ממדינה 1, ו״עובד 2״ מייצג את כושר הייצור של עובד ממדינה 2:</t>
  </si>
  <si>
    <t>עובד 2</t>
  </si>
  <si>
    <t>נדרש:</t>
  </si>
  <si>
    <t>א. הציגו את עקומת התמורה של כל מדינה ושל המשק המאוחד.</t>
  </si>
  <si>
    <t>ב. כמה יח׳ Y ניתן לייצר אם במשק המאוחד קיימת דרישה ל-209,000 יח׳ של מוצר X?</t>
  </si>
  <si>
    <t>ג. מהי הקצאת העובדים שמובילה לתמהיל הייצור שזוהה בסעיף ב?</t>
  </si>
  <si>
    <t>ד. מהי העלות האלטרנטיבית השולית בייצור X ובייצור Y בהנתן תמהיל הייצור שזוהה בסעיף ב?</t>
  </si>
  <si>
    <t>פתרון:</t>
  </si>
  <si>
    <t>נחבר ביניהם בקו כדי לאייר עקומת תמורה של משקים נפרדים.</t>
  </si>
  <si>
    <t xml:space="preserve">השיפוע של עקומת התמורה בכל משק הוא שלילי, ונקבע לפי היחס בין ייצור Y לייצור X בכל משק (= עלות שולית בייצור X). </t>
  </si>
  <si>
    <t>בעקומה המאוחדת: מחברים X מירבי ו- Y מירבי בכל משק כדי לבטא X מירבי ו - Y מירבי כולל.</t>
  </si>
  <si>
    <t xml:space="preserve">יוצאים מ- Y מירבי. השיפוע בחלק הראשון נקבע לפי הנמוך מבין שיפועי המשקים הנפרדים (עלות אלטרנטיבית שולית מינימלית). </t>
  </si>
  <si>
    <t xml:space="preserve">השיפוע בחלק הראשון ״מסתיים״ והופך לחד יותר באותה נקודה שבה מגיעים להיקף הייצור המקסימלי מ- X במשק </t>
  </si>
  <si>
    <t>שבו העלות השולית של X נמוכה יותר.</t>
  </si>
  <si>
    <t xml:space="preserve">ביתר עקומת התמורה השיפוע הוא חזק יותר ומשקף עלות שולית בייצור X של המשק הנוסף. </t>
  </si>
  <si>
    <t>כדי לבנות את המשוואות המתמטיות:</t>
  </si>
  <si>
    <t xml:space="preserve">בחלק הראשון של העקומה - יוצאים מ- Y מירבי בניכוי שיפוע כפול X. </t>
  </si>
  <si>
    <t xml:space="preserve">בחלק השני (התלול) של העקומה - יוצאים מ- X מירבי כפול השיפוע, בניכוי שיפוע כפול X. </t>
  </si>
  <si>
    <t>נבדוק האם אנו מימין או משמאל לנקודת שינוי השיפועים (נקודת השבר). בהתאם נדע באיזו נוסחה להציב את X</t>
  </si>
  <si>
    <t xml:space="preserve">כדי לקבל את היקף הייצור של Y. </t>
  </si>
  <si>
    <t>אם כמות X גבוהה יותר מזו שבנקודת השבר - המשמעות היא שצריך להעסיק כלל עובדי המשק שבו העלות השולית</t>
  </si>
  <si>
    <t>אם כמות X נמוכה מזו שבנקודת השבר, המשמעות היא שצריך להעסיק רק חלק מעובדי המשק שבו העלות השולית</t>
  </si>
  <si>
    <t xml:space="preserve">נמוכה בייצור X, ללא העסקה כלשהי של עובדי המשק הנותר בייצור X. </t>
  </si>
  <si>
    <t>נמוכה בייצור X, ולבדוק כמה חסר כדי להשלים את היקף הייצור הכולל המתבקש של X - מהמשק הנוסף.</t>
  </si>
  <si>
    <t>העלות האלטרנטיבית השולית בייצור X - השיפוע בנקודה, בערך מוחלט.</t>
  </si>
  <si>
    <t xml:space="preserve">העלות האלטרנטיבית השולית בייצור Y - ההופכי כלומר אחת חלקי השיפוע בנקודה, בערך מוחלט. </t>
  </si>
  <si>
    <t>שאלה 2 - שימוש בגורמי ייצור שונים לייצור יחידת מוצר (מקבילה לשאלה 3 בתרגיל מס׳ 1) - אילוצים שונים</t>
  </si>
  <si>
    <t xml:space="preserve">במשק מייצרים שני מוצרים: X ו- Y, באמצעות שני גורמי ייצור: גורם ייצור 1 וגורם ייצור 2. </t>
  </si>
  <si>
    <t xml:space="preserve">במשק 2,000 יח׳ של גורם ייצור 1 ו-3,000 יח׳ של גורם ייצור 2. </t>
  </si>
  <si>
    <t>א. הציגו את עקומת התמורה של המשק.</t>
  </si>
  <si>
    <t>ב. אם ידוע שהמשק מייצר 400 יח׳ של X, כמה יח׳ יוכל לייצר מ-Y?</t>
  </si>
  <si>
    <t>השלבים הם:</t>
  </si>
  <si>
    <t>לבנות עקומת האילוץ של כל מגבלת משאבים בנפרד, זאת על ידי X מירבי ו - Y מירבי הנובע מכל אילוץ.</t>
  </si>
  <si>
    <t>ערכים אלו יחושבו לפי היחס בין מס׳ יח׳ גורם הייצור חלקי הדרישה ליח׳ מגורם ייצור, וזאת בגין כל אילוץ.</t>
  </si>
  <si>
    <t>לאחר מכן נייצר חיתוך בין האילוצים (על מערכת צירים אחת) ונבחר בחלקי התרשים ה״נמוכים ביותר״ בתור</t>
  </si>
  <si>
    <t xml:space="preserve">עקומת התמורה. </t>
  </si>
  <si>
    <t xml:space="preserve">את משוואת האילוץ נוכל לחשב לפי ערך מירבי בכל אילוץ, בניכוי שיפוע (יחס בין Y מירבי ל - X מירבי בכל אילוץ) כפול X. </t>
  </si>
  <si>
    <t xml:space="preserve">עלינו לבדוק באיזה חלק אנחנו של עקומת התמורה. בהתאם נזהה מהי משוואת הישר על חלק זה של העקומה, </t>
  </si>
  <si>
    <t xml:space="preserve">ונדע היכן להציב את ערך X הנתון כדי לקבל ערך מתאים של Y. </t>
  </si>
  <si>
    <t>שאלה 1 - עקומת תמורה עם מספר גורמי ייצור / יתרון יחסי / התמחות (מקבילה ל: תרגיל 1, ש׳ 2)</t>
  </si>
  <si>
    <t>לבקשתכם ובאישור המרצה, המטרה היום היא לא לרוץ קדימה אלא לחזק את המבוצע במפגש הקודם.</t>
  </si>
  <si>
    <t>רוב רובו של המפגש יעסוק בעקומת התמורה, בהצגה פשטנית, מרוכזת, ממוקדת ורב שלבית / מדויקת ככל הניתן,</t>
  </si>
  <si>
    <t xml:space="preserve">כדי לסדר את אופן היישום מהתרגול הקודם ולהדקו. </t>
  </si>
  <si>
    <t xml:space="preserve">לאחר מכן, ככל שיותיר הזמן, נעסוק במבוא לנושא הבא של פונקציית הייצור. </t>
  </si>
  <si>
    <t>כדי להקל על המעקב, התרגילים הנוספים שכתבתי למענכם כוללים פחות מלל (במקום מוצר לחם ומוצר עגבניות,</t>
  </si>
  <si>
    <t>פשוט רשמתי X ו-Y). זה יקל מאד על המעקב.</t>
  </si>
  <si>
    <t>כמו כן, הכנתי מראש חלקים מתבניות הגרפים, כדי לקצר זמן ככל הניתן, להתייעל ולהתמקד בנקודות המרכזיות</t>
  </si>
  <si>
    <t xml:space="preserve">למענכם. </t>
  </si>
  <si>
    <t>מקווה מאד שמאמצים והתאמות נוספות אלו יהא בהן ערך למיטוב הלמידה ברמה הרוחבית.</t>
  </si>
  <si>
    <t>לכן:</t>
  </si>
  <si>
    <t>נבדוק מה X מירבי ו - Y מירבי בכל משק - אלו למעשה נקודות החיתוך של עקומות התמורה עם הצירים.</t>
  </si>
  <si>
    <t>מדינה 1</t>
  </si>
  <si>
    <t>יח׳ X (לעובד)</t>
  </si>
  <si>
    <t>יח׳ Y (לעובד)</t>
  </si>
  <si>
    <t>ערך X מירבי</t>
  </si>
  <si>
    <t>נק׳ חיתוך X</t>
  </si>
  <si>
    <t>נק׳ חיתוך Y</t>
  </si>
  <si>
    <t>ערך Y מירבי</t>
  </si>
  <si>
    <t>מדינה 2</t>
  </si>
  <si>
    <t xml:space="preserve">מדינה 1 </t>
  </si>
  <si>
    <t xml:space="preserve">עלות </t>
  </si>
  <si>
    <t>אלט׳ שולית</t>
  </si>
  <si>
    <t>בייצור X</t>
  </si>
  <si>
    <t>עקומת תמורה משק בודד:</t>
  </si>
  <si>
    <t xml:space="preserve">נק׳ חיתוך עם ציר Y בניכוי עלות שולית </t>
  </si>
  <si>
    <t xml:space="preserve">בייצור X כפול X. </t>
  </si>
  <si>
    <t>עקומת תמורה של משק בודד:</t>
  </si>
  <si>
    <t>נק׳ חיתוך עם ציר Y בניכוי עלות שולית בייצור X</t>
  </si>
  <si>
    <t xml:space="preserve">כפול X. </t>
  </si>
  <si>
    <r>
      <t xml:space="preserve">סה״כ היקפי ייצור מירביים </t>
    </r>
    <r>
      <rPr>
        <b/>
        <sz val="12"/>
        <color rgb="FF00B050"/>
        <rFont val="David"/>
        <family val="2"/>
        <charset val="177"/>
      </rPr>
      <t>במשק המאוחד</t>
    </r>
  </si>
  <si>
    <t>משק מאוחד</t>
  </si>
  <si>
    <t>במשק המאוחד, בשונה מהמשקים הנפרדים,</t>
  </si>
  <si>
    <t>יש עובדים שונים שמציגים עלויות שוליות שונות.</t>
  </si>
  <si>
    <t>כלומר: שיפועים שונים. תמיד מתחילים</t>
  </si>
  <si>
    <t>מהשיפוע הנמוך יותר.</t>
  </si>
  <si>
    <t>לאחר נקודת השבר,</t>
  </si>
  <si>
    <t xml:space="preserve">שיפוע הישר </t>
  </si>
  <si>
    <t>הוא העלות השולית</t>
  </si>
  <si>
    <t>הגבוהה יותר, והערך הקבוע</t>
  </si>
  <si>
    <t>מתקבל בתור XMAX</t>
  </si>
  <si>
    <t>בנקודה הזו בדיוק השיפוע משתנה;</t>
  </si>
  <si>
    <t xml:space="preserve">זה קורה כי ״נגמרו״ העובדים ש״זולים״ בייצור X, </t>
  </si>
  <si>
    <t xml:space="preserve">נגמרו העובדים שהעלות השולית לייצור X מבחינתם נמוכה (0.4). </t>
  </si>
  <si>
    <t>נגמרו העובדים במדינה 1.</t>
  </si>
  <si>
    <t>סה״כ X</t>
  </si>
  <si>
    <t xml:space="preserve">בנקודה זו כל עובדי מדינה 1 והם בלבד מייצרים X, </t>
  </si>
  <si>
    <t xml:space="preserve">כל עובדי מדינה 2 מייצרים Y. </t>
  </si>
  <si>
    <t xml:space="preserve"> יח׳ Y (לעובד)</t>
  </si>
  <si>
    <t>סה״כ Y</t>
  </si>
  <si>
    <t>ברמה הטכנית, כדי להגיע לנקודת השבר</t>
  </si>
  <si>
    <t>במשק המאוחד, לגמרי אפשר גם להשוות בין</t>
  </si>
  <si>
    <t xml:space="preserve">המשוואות המגדירות את שני חלקי עקומת </t>
  </si>
  <si>
    <t>התמורה המאוחדת:</t>
  </si>
  <si>
    <t>אם נשווה בין המשוואות:</t>
  </si>
  <si>
    <t xml:space="preserve">ואז אפשר להציב באחת מבין המשוואות כדי למצוא את Y. </t>
  </si>
  <si>
    <t>ערך נתון זה של X חייב להמצא בחלק ה״תלול״ / ״הימני״ של עקומת התמורה:</t>
  </si>
  <si>
    <t xml:space="preserve">כי חלק זה מתחיל מ- X=200,000. </t>
  </si>
  <si>
    <t xml:space="preserve">אם X הנתון היה קטן מ-200,000, המשמעות היא שמצאים בחלק המתון / השמאלי. </t>
  </si>
  <si>
    <t>אני יכול להציב את ה - X שנתון בחלק התלול של עקומת התמורה:</t>
  </si>
  <si>
    <t>כפול השיפוע</t>
  </si>
  <si>
    <t>16,000 = y - 0.8*200000</t>
  </si>
  <si>
    <t>ראינו: X=209,000</t>
  </si>
  <si>
    <t>בנקודה זו:</t>
  </si>
  <si>
    <t>אני מימין לנקודת השבר</t>
  </si>
  <si>
    <t>כל עובדי המדינה שהעלות השולית שלהם נמוכה בייצור X (מדינה 1)</t>
  </si>
  <si>
    <t xml:space="preserve">מועסקים בייצור X. </t>
  </si>
  <si>
    <t>יח׳ נוספות נדרשות</t>
  </si>
  <si>
    <t>כמות X כוללת נתונה בשאלה</t>
  </si>
  <si>
    <t>התהליך היה כזה:</t>
  </si>
  <si>
    <t xml:space="preserve">קודם כל - הואיל ומימין לנקודה האדומה, כל מדינה 1 מייצרת X, ולכן 200,000. </t>
  </si>
  <si>
    <t xml:space="preserve">אבל ידוע שמייצרים יותר X מאשר בנקודה זו. כלומר, כמות X שווה ל-209,000. </t>
  </si>
  <si>
    <t xml:space="preserve">המשמעות - ״חסרות לי״ עוד 9,000 יח׳ X: </t>
  </si>
  <si>
    <t>209,000 - 200,000 = 9,000</t>
  </si>
  <si>
    <t xml:space="preserve">היכולת שלי לייצר יחידות X נוספות תתקיים רק באמצעות מדינה 2. </t>
  </si>
  <si>
    <t>במדינה 2 - כל עובד מייצר 100 יח׳ של X כנתון.</t>
  </si>
  <si>
    <t>ולכן צריך עוד 90 עובדים ממדינה 2 כדי לייצר כמות X נוספת זו:</t>
  </si>
  <si>
    <t>9,000 / 100 = 90</t>
  </si>
  <si>
    <t>במדינה 2 ישנם בסך הכל:</t>
  </si>
  <si>
    <t>מתוכם, כמה מייצרים X?</t>
  </si>
  <si>
    <t>כל יתר העובדים מייצרים Y:</t>
  </si>
  <si>
    <t>מייצרים</t>
  </si>
  <si>
    <t>עלות אלטרנטיבית שולית בייצור X בנקודה:</t>
  </si>
  <si>
    <t>הערך המוחלט של השיפוע: 0.8</t>
  </si>
  <si>
    <t>עלות אלטרנטיבית שולית בייצור Y בנקודה:</t>
  </si>
  <si>
    <t>ההפכי (אחת חלקי) הערך המוחלט של השיפוע:</t>
  </si>
  <si>
    <t xml:space="preserve">1/0.8 = </t>
  </si>
  <si>
    <t xml:space="preserve">שמוליק: </t>
  </si>
  <si>
    <t>שייקה, שים לב בבקשה שהחישוב הזה נכון</t>
  </si>
  <si>
    <t>כי אתה יודע שהיקף X הוא מימין לנקודת</t>
  </si>
  <si>
    <t>השבר.</t>
  </si>
  <si>
    <t>אם למשל היו משנים את השאלה ואומרים</t>
  </si>
  <si>
    <t>שהיקף ייצור X הוא 175,000?</t>
  </si>
  <si>
    <t>במצב כזה, נמצאים בחלק השמאלי של העקומה,</t>
  </si>
  <si>
    <t xml:space="preserve">העלות השולית בייצור Y = </t>
  </si>
  <si>
    <t xml:space="preserve">1/0.4 = </t>
  </si>
  <si>
    <t>השיפוע = עלות שולית בייצור X = היה 0.4</t>
  </si>
  <si>
    <t xml:space="preserve">לייצור יח׳ X דרושות 4 יח׳ של גורם ייצור 1 ו(גם)-2 יח׳ של גורם ייצור 2. </t>
  </si>
  <si>
    <t xml:space="preserve">לייצור יח׳ Y דרושה 1 יח׳ של גורם ייצור 1 ו(גם)-5 יח׳ של גורם ייצור 2. </t>
  </si>
  <si>
    <t>ניסוחים לדוגמא בשאלות מהאתר:</t>
  </si>
  <si>
    <t>כדי לייצר צריך: עובדים וגם מכונות</t>
  </si>
  <si>
    <t>מכונות וגם חומרי גלם</t>
  </si>
  <si>
    <t>קרקעות וגם דלק</t>
  </si>
  <si>
    <t>גורם ייצור 1 (נניח עובדים)</t>
  </si>
  <si>
    <t>גורם ייצור 2 (נניח קרקעות)</t>
  </si>
  <si>
    <t>נחלק את מס׳ היח׳ של גורם ייצור 1</t>
  </si>
  <si>
    <t>במספר היחידות שצריך ממנו כדי לייצר Y</t>
  </si>
  <si>
    <t>ונקבל YMAX</t>
  </si>
  <si>
    <t>YMAX = 2,000 / 1 = 2,000</t>
  </si>
  <si>
    <t>במס׳ היח׳ שצריך ממנו כדי לייצר X</t>
  </si>
  <si>
    <t>ונקבל XMAX</t>
  </si>
  <si>
    <t>XMAX = 2,000 / 4 = 500</t>
  </si>
  <si>
    <t>YMAX = 3,000/5 = 600</t>
  </si>
  <si>
    <t>XMAX = 3,000/2 = 1,500</t>
  </si>
  <si>
    <t>כדי למצוא הפעם את נקודת השבר, בהחלט נשווה בין משוואות הישרים הבודדים:</t>
  </si>
  <si>
    <t>נפתור:</t>
  </si>
  <si>
    <t>מוצר</t>
  </si>
  <si>
    <t>יח׳ נדרשות</t>
  </si>
  <si>
    <t>מגו״י 1</t>
  </si>
  <si>
    <t>מגו״י 2</t>
  </si>
  <si>
    <t xml:space="preserve">סה״כ </t>
  </si>
  <si>
    <t>יח׳ גו״י 1</t>
  </si>
  <si>
    <t xml:space="preserve">סה״כ יח׳ </t>
  </si>
  <si>
    <t>גו״י 2</t>
  </si>
  <si>
    <t xml:space="preserve">מגבלת </t>
  </si>
  <si>
    <t>גו״י 1</t>
  </si>
  <si>
    <t>מגבלת</t>
  </si>
  <si>
    <t>השילוב ועקומת התמורה הכוללת</t>
  </si>
  <si>
    <t xml:space="preserve">ראו להלן אופן הסבר - השוואה בין </t>
  </si>
  <si>
    <t>משוואות הישרים הבודדים</t>
  </si>
  <si>
    <t>כדי למצוא את הנקודה.</t>
  </si>
  <si>
    <t>בתכלס, עקומת התמורה הכוללת היא</t>
  </si>
  <si>
    <t>אך ורק המכנה המשותף הנמוך ביותר</t>
  </si>
  <si>
    <t>בחיתוך הישרים, כלומר:</t>
  </si>
  <si>
    <t>הואיל והמשק מייצר 400 יח׳ X הוא מייצר יותר יח׳ X מאשר בנקודת השבר!</t>
  </si>
  <si>
    <t>נציב במשוואת חלק זה את X הנתון ונקבל את ערך Y הרלוונטי:</t>
  </si>
  <si>
    <t xml:space="preserve">לכן אנחנו נמצאים בישר הימני / התחתון / התלול - </t>
  </si>
  <si>
    <t>שאלה 3 - תדריך מחוץ להקלטה לעזרתכם: מקבילה לשאלה 1 בתרגיל 2 בנושא שיפור טכנולוגי</t>
  </si>
  <si>
    <t>שייקה ופרופ׳ עבודי ניהלו דיון כלכלי סוער. במסגרתו אמר הפרופסור: ״מעניין שבמדינת Sausage, מדינה</t>
  </si>
  <si>
    <t>שיודעת לייצר רק נקניקים ולחם, השיפור הטכנולוגי בייצור הנקניקים הוביל דווקא להגדלת היקף הייצור</t>
  </si>
  <si>
    <t xml:space="preserve">של הלחמים, ללא שינוי כלשהו בהיקף הייצור של הנקניקים״. </t>
  </si>
  <si>
    <t>שייקה השיב: ״רגע לא הבנתי... לדעתי במצב כזה זה אומר שלא שיפרו כלום בענף הנקניק. עובדה, צורכים</t>
  </si>
  <si>
    <t>ממנו בדיוק אותה כמות...״.</t>
  </si>
  <si>
    <t xml:space="preserve">נדרש: מי הצודק? שי או הפרופסור? נמקו. </t>
  </si>
  <si>
    <t xml:space="preserve">שיפור טכנולוגי במוצר מסויים, בהקשרנו - בכל הקשור לעקומת התמורה, משמעו הגדלת היקף הייצור המירבי </t>
  </si>
  <si>
    <t xml:space="preserve">האפשרי ממוצר מסויים. </t>
  </si>
  <si>
    <t>נניח ללא הגבלת כלליות שהיקף הייצור האפשרי מכל מוצר לפני השיפור הטכנלוגי מתואר על ידי עקומת התמורה</t>
  </si>
  <si>
    <t>כעת, השיפור הטכנלוגי בנקניק מגדיל את היקף הייצור המירבי ממנו (הגדלת פריון בענף הנקניק). ה-XMAX נע ימינה,</t>
  </si>
  <si>
    <t>כך שמתקבלת הצורה הבאה (הירוקה) של עקומת התמורה. לשם פשטות, ל- XMAX החדש נקרא *XMAX</t>
  </si>
  <si>
    <t>הבאה, שבה מוצר X הוא נקניק ומוצר Y הוא לחם. במצב כזה, עקומת התמורה המקורית נראית כמופיע</t>
  </si>
  <si>
    <t>להלן, ונניח שהיקף הייצור הנצרך מכל מוצר הוא בנקודה A:</t>
  </si>
  <si>
    <t xml:space="preserve">במצב כזה, אפשרי מעבר מנקודה A למגוון נקודות אחרות -- גם כאלו שבהן היקף הייצור של הנקניק ללא </t>
  </si>
  <si>
    <t xml:space="preserve">שינוי כמו נקודה B, גם כאלו שבהן היקף הייצור של הנקניק גדל - כמו C ו- D. </t>
  </si>
  <si>
    <t>ולכן, אין כל הכרח לטעון שיש טעות בטענה לפיה קיים שיפור טכנולוגי בנקניק, שהרי בהחלט מתאפשר מצב</t>
  </si>
  <si>
    <t>שבו השיפור הטכנולוגי, לאור צרכי המשק, פשוט מתבטא בכך שאפשר לייצר את אותה כמות נקניק עם פחות</t>
  </si>
  <si>
    <t xml:space="preserve">גורמי ייצור, וכמות גורמי הייצור שהתפנו מופנים לייצור לחם ומגדילים את היקף ייצורו (נקודה B). </t>
  </si>
  <si>
    <t xml:space="preserve">הפרופסור צודק, שי טועה. </t>
  </si>
  <si>
    <t>שאלה 4 - תדריך מחוץ להקלטה לעזרתכם: מקבילה לשאלה 2 בתרגיל 2 בנושא שיפור טכנולוגי</t>
  </si>
  <si>
    <t xml:space="preserve">לשני משקים (א ו-ב) עקומות תמורה של קו ישר, והם מייצרים נקניק ולחם. </t>
  </si>
  <si>
    <t>ידוע שאם המשקים היו מאוחדים ופועלים באופן שבו כל משק היה מייצר רק את המוצר שבו יש לו יתרון יחסי [הבהרה</t>
  </si>
  <si>
    <t>של שי - כלומר רק את המוצר שעבורו העלות השולית בייצורו נמוכה יותר במשק זה], התפוקה של המשק המאוחד</t>
  </si>
  <si>
    <t>בלבד היתה התפוקה 400 נקניקים. בהנחה שלמשק א יש יתרון יחסי בייצור נקניק, מהי ההוצאה האלטרנטיבית</t>
  </si>
  <si>
    <t>השולית בייצור כל מוצר בכל משק.</t>
  </si>
  <si>
    <t>נתחיל באיור הנתונים. כמו תמיד:</t>
  </si>
  <si>
    <t>אם יש שני משקים, ובכל אחד מהם עלות שולית שונה (כמו בתרגיל 1 שפתרנו היום), המשמעות היא שעקומת</t>
  </si>
  <si>
    <t>התמורה המאוחדת היא ״שבורה״ ולכן המבנה הכללי שלה הוא כדלקמן:</t>
  </si>
  <si>
    <t>נקניק - X</t>
  </si>
  <si>
    <t>לחם - Y</t>
  </si>
  <si>
    <t>מה השלב הבא?</t>
  </si>
  <si>
    <t>נתון שאם המשקים מייצרים לחם בלבד, התפוקה 800 לחמים, ואם מייצרים נקניק בלבד התפוקה 400 נקניקים.</t>
  </si>
  <si>
    <t xml:space="preserve">במלים אחרות, סיפקו לנו מידע לגבי XMAX (היקף ייצור מירבי מ- -X) ו - YMAX (היקף ייצור מירבי מ- Y). </t>
  </si>
  <si>
    <t>נקודת השבר לפי ההגדרה.</t>
  </si>
  <si>
    <t>נתון שאם כל משק מייצר את המוצרים שהוא טוב בהם, היו מייצרים 300 נקניקים ו-400 לחמים. זו בדיוק</t>
  </si>
  <si>
    <t>היתה 300 נקניקים ו-400 לחמים. כמו כן, לו ייצרו לחם בלבד, היתה התפוקה 800 לחמים, ולו ייצרו נקניקים</t>
  </si>
  <si>
    <t>השאלה שאלה רק על יתרון יחסי, לא על משוואות ובלגנים. לכן, מספיק לדעת מה השיפוע בכל חלק של העקומה.</t>
  </si>
  <si>
    <t>השיפוע יכול להיות מחושב על ידי הפער בין ערכי Y לבין ערכי X. כך למשל, החלק הראשון של עקומת</t>
  </si>
  <si>
    <t>התמורה הוא בעל השיפוע:</t>
  </si>
  <si>
    <t>שיפוע בחלק התחתון של העקומה:</t>
  </si>
  <si>
    <t>שיפוע בחלק העליון של העקומה (בערך מוחלט):</t>
  </si>
  <si>
    <t>זכרו: השיפועים הם בעצם העלויות השוליות בייצור X!</t>
  </si>
  <si>
    <t>כלומר יש כאן 2 עלויות שוליות בייצור X. בחלק השמאלי של העקום, עלות שולית בייצור X היא 1.3333</t>
  </si>
  <si>
    <t xml:space="preserve">בחלק הימני של העקום, עלות שוללית בייצור X היא 4. </t>
  </si>
  <si>
    <t xml:space="preserve">זה אומר, שבמשק א, שבו כנתון יש יתרון יחסי בייצור נקניק X, ולכן זה אומר שהעלות השולית היא הנמוכה יותר, העלות השולית בייצור X היא 1.333. </t>
  </si>
  <si>
    <t xml:space="preserve">במשק ב, שהוא בנחיתות בייצור נקניק X, העלות השולית בו לייצור X היא הגבוהה יותר, ולכן 4. </t>
  </si>
  <si>
    <t>משק א</t>
  </si>
  <si>
    <t>משק ב</t>
  </si>
  <si>
    <t>בסך הכל נקבל את הטבלה הבאה - שבה העלות השולית ל - Y חושבה בתור אחת חלקי עלות שולית בייצור X:</t>
  </si>
  <si>
    <t>וכך אפשר לפתור כל היגד בעולם. ההיגדים האפשריים שהם נכונים הם:</t>
  </si>
  <si>
    <t xml:space="preserve">מדוע? כי השיפוע הוא למעשה עלות שולית, והוא זה שערכו מכתיב קיום יתרון יחסי. </t>
  </si>
  <si>
    <t>עלות שולית ל-X
(לנקניק)</t>
  </si>
  <si>
    <t>עלות שולית ל - Y
(ללחם)</t>
  </si>
  <si>
    <t>העלות השולית במשק א בייצור נקניק (X) היא 1.3333 יח׳ לחם.</t>
  </si>
  <si>
    <t>העלות השולית במשק א בייצור לחם (Y) היא 0.75 יח׳ נקניק.</t>
  </si>
  <si>
    <t>העלות השולית במשק ב בייצור נקניק (X) היא 4 יח׳ לחם.</t>
  </si>
  <si>
    <t>העלות השולית במשק ב בייצור לחם (Y) היא 0.25 יח׳ נקניק.</t>
  </si>
  <si>
    <t>מיני - רציו</t>
  </si>
  <si>
    <t>פונקציית הייצור דנה ביכולת של יצרן להקצות את גורמי הייצור בצורה היעילה ביותר ובהתאם, לקבוע</t>
  </si>
  <si>
    <t>את האופן שבו ייצר, את היקפי הייצור ובהמשך - את עלויות הייצור ואת פונקציית ההיצע.</t>
  </si>
  <si>
    <t>השאלות בנושא מלוות בנתונים כמותיים, ונדגים אותן מיד.</t>
  </si>
  <si>
    <t>שאלה 1 - תפוקה שולית של גורמי ייצור שונים והקצאתם האופטימלית</t>
  </si>
  <si>
    <t xml:space="preserve">משק מגדל נקניק בשדות משני סוגים: שדה מסוג א ושדה מסוג ב. </t>
  </si>
  <si>
    <t>להלן נתונים רלוונטיים לפונקציית הייצור:</t>
  </si>
  <si>
    <t>יח׳ נקניק</t>
  </si>
  <si>
    <t>שדה א</t>
  </si>
  <si>
    <t>שדה ב</t>
  </si>
  <si>
    <t>בשונה מהדיון המקביל בעקומת התמורה, העניין המרכזי כאן הוא שייצור בהיקפים שונים דורש כמויות</t>
  </si>
  <si>
    <t>שונות של גורמי ייצור, ולכן יש לבצע התייחסות יותר נקודתית להיקפי הייצור השונים.</t>
  </si>
  <si>
    <t>נדש ב - מהי התפוקה הממוצעת לכל עובד בכל היקף העסקה?</t>
  </si>
  <si>
    <t>הדרכה:</t>
  </si>
  <si>
    <t>נגדיר:</t>
  </si>
  <si>
    <t>TP</t>
  </si>
  <si>
    <t>תפוקה כוללת - Total Production</t>
  </si>
  <si>
    <t>ובהתאם:</t>
  </si>
  <si>
    <t>כאשר x מייצג את מספר העובדים</t>
  </si>
  <si>
    <t>MP(x) = TP(x) - TP(x-1)</t>
  </si>
  <si>
    <t>AP(x) = TP/x</t>
  </si>
  <si>
    <t>נדרש ג - אם למשק יש 10 שדות מכל סוג, ולמשק 20 עובדים, מהי התפוקה המירבית?</t>
  </si>
  <si>
    <t xml:space="preserve">העובדים כדי להגיע למקסימום תפוקה לפי ערכי התפוקה השולית MP - מהגבוה לנמוך. </t>
  </si>
  <si>
    <t>נציג זאת בעדינות:</t>
  </si>
  <si>
    <t>נדרש ד - אם למשק יש 10 שדות מכל סוג, ולמשק 50 עובדים, מהי התפוקה המירבית?</t>
  </si>
  <si>
    <t>נדרש ה - מהי התפוקה השולית של 50 עובדים?</t>
  </si>
  <si>
    <t xml:space="preserve">במלים אחרות, מהי תרומת העובד האחרון המועסק לתפוקה. </t>
  </si>
  <si>
    <t xml:space="preserve">לשם כך עלינו להתבסס על נתון התפוקה השולית הנמוך ביותר בהקצאות, בהנחת 50 עובדים פעילים, </t>
  </si>
  <si>
    <t xml:space="preserve">וזאת בהתאם למתווה בנדרש ד. </t>
  </si>
  <si>
    <t>שאלה 2 - ערך התפוקה השולית</t>
  </si>
  <si>
    <t xml:space="preserve">במשק קיימים 10 שדות מסוג א, 10 שדות מסוג ב ו-20 שדות מסוג ג. </t>
  </si>
  <si>
    <t>להלן טבלת התפוקות של מוצר מסוג יחיד (נקניק) עבור שדות אלו:</t>
  </si>
  <si>
    <t>שדה ג</t>
  </si>
  <si>
    <t>נדרש א - מהי התפוקה השולית של העובדים בכל שדה?</t>
  </si>
  <si>
    <t>תזכורת:</t>
  </si>
  <si>
    <t xml:space="preserve">תפוקה כוללת = </t>
  </si>
  <si>
    <t>TP(x)</t>
  </si>
  <si>
    <t xml:space="preserve">תפוקה שולית = </t>
  </si>
  <si>
    <t>נדרש ב - מהי התפוקה המירבית?</t>
  </si>
  <si>
    <t>נדרש ג - מהו ערך התפוקה השולית לעובד?</t>
  </si>
  <si>
    <t>נתונים נוספים:</t>
  </si>
  <si>
    <t xml:space="preserve">במשק 50 עובדים. </t>
  </si>
  <si>
    <t xml:space="preserve">המחיר ליח׳ מוצר הוא 100 ש״ח. </t>
  </si>
  <si>
    <t>שאלה 3 - ערך התפוקה השולית עבור מוצרים שונים שמחיר מכירתם הנתון שונה</t>
  </si>
  <si>
    <t>להלן היקפי ייצור אפשריים על ידי עובדים במוצרים שונים:</t>
  </si>
  <si>
    <t>ציפיות</t>
  </si>
  <si>
    <t>מכנסיים</t>
  </si>
  <si>
    <t>גופיות</t>
  </si>
  <si>
    <t>ידוע ש:</t>
  </si>
  <si>
    <t>מחיר מכירה לציפית: 20 ש״ח.</t>
  </si>
  <si>
    <t>מחיר מכירה למכנסיים: 25 ש״ח.</t>
  </si>
  <si>
    <t xml:space="preserve">מחיר מכירה לגופיה: 7 ש״ח. </t>
  </si>
  <si>
    <t>נדרש א - מהי ההכנסה השולית הנובעת מכל עובד בייצור כל מוצר?</t>
  </si>
  <si>
    <t>נדרש ב - בהנחה ששכר העבודה בחברה כנתון הוא 75 ש״ח לעובד, כמה עובדים יועסקו בייצור כל מוצר?</t>
  </si>
  <si>
    <t>נדרש ג - בהנחה שקיימים 8 עובדים קבועים בחברה כיצד הם יוקצו בייצור המוצרים?</t>
  </si>
  <si>
    <r>
      <t xml:space="preserve">הדרכה: לא להתבלבל. לא שאלו מהי התפוקה של 50 עובדים, אלא מה התפוקה </t>
    </r>
    <r>
      <rPr>
        <b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של 50 עובדים.</t>
    </r>
  </si>
  <si>
    <t>נדרש א - מהי התפוקה השולית לכל עובד בכל מפעל (MP)?</t>
  </si>
  <si>
    <t>x</t>
  </si>
  <si>
    <t>MP(עובד)</t>
  </si>
  <si>
    <t>AP(עובד)</t>
  </si>
  <si>
    <t>תפ׳ שולית</t>
  </si>
  <si>
    <t>תפ׳ ממוצעת</t>
  </si>
  <si>
    <t>MP(א)</t>
  </si>
  <si>
    <t>MP(ב)</t>
  </si>
  <si>
    <t>MP(ג)</t>
  </si>
  <si>
    <t>תפ״ש לעובד</t>
  </si>
  <si>
    <t>בשדה א</t>
  </si>
  <si>
    <t>בשדה ב</t>
  </si>
  <si>
    <t>בשדה ג</t>
  </si>
  <si>
    <t>מכנסיים M</t>
  </si>
  <si>
    <t xml:space="preserve">ציפיות Z </t>
  </si>
  <si>
    <t>גופיות G</t>
  </si>
  <si>
    <t>MP(Z)</t>
  </si>
  <si>
    <t>MP(M)</t>
  </si>
  <si>
    <t>MP(G)</t>
  </si>
  <si>
    <t>בייצור ציפיות</t>
  </si>
  <si>
    <t>בייצור מכנס</t>
  </si>
  <si>
    <t>בייצור גופיה</t>
  </si>
  <si>
    <t>שווי תפ״ש</t>
  </si>
  <si>
    <t>מכנס</t>
  </si>
  <si>
    <t>גופיה</t>
  </si>
  <si>
    <t>VMP(Z)</t>
  </si>
  <si>
    <t>VMP(M)</t>
  </si>
  <si>
    <t>VMP(G)</t>
  </si>
  <si>
    <t>ערך התפוקה השולית לעובד מוגדר בתור מכפלת התפוקה השולית לעובד במחיר המוצר:</t>
  </si>
  <si>
    <t>Value of Maginal Product = VMP(x) = MP(x) * P</t>
  </si>
  <si>
    <t>התהליך ידרוש:</t>
  </si>
  <si>
    <t>א. חישוב הקצאת העובדים לפי תפוקה שולית, מהגבוה לנמוך.</t>
  </si>
  <si>
    <t>ב. חיבור ערכי התפוקה השולית ליצירת תפוקה כוללת.</t>
  </si>
  <si>
    <t>תפוקה שולית לעובד היא ההפרש בתפוקה הכוללת בין שתי רמות העסקה עוקבות.</t>
  </si>
  <si>
    <t>מס׳ שדות מסוג א:</t>
  </si>
  <si>
    <t>מס׳ שדות מסוג ב:</t>
  </si>
  <si>
    <t>מס׳ עובדים:</t>
  </si>
  <si>
    <t xml:space="preserve">10 * 600 + 10 * 400 = </t>
  </si>
  <si>
    <t xml:space="preserve">אנו יודעים שהעובדים ״האחרונים״ הוקצו לתפוקה השולית הנמוכה ביותר מבין אלו שסומנו </t>
  </si>
  <si>
    <t xml:space="preserve">לכן תשובתנו הסופית תהיה: התפוקה השולית של 50 עובדים היא 300 יח׳. </t>
  </si>
  <si>
    <t xml:space="preserve">כלומר למקום ה- 2 בשדה א, ושם התפוקה השולית לעובד היא 300. </t>
  </si>
  <si>
    <t>נדרש ו - הניחו שישנם 85 עובדים, מהי התפוקה המירבית האפשרית? הנח כי עדיין יש 10 שדות מכל סוג.</t>
  </si>
  <si>
    <t>תפוקה כוללת:</t>
  </si>
  <si>
    <r>
      <t xml:space="preserve">כאשר שואלים על התפוקה השולית </t>
    </r>
    <r>
      <rPr>
        <b/>
        <sz val="12"/>
        <color theme="1"/>
        <rFont val="David"/>
        <family val="2"/>
        <charset val="177"/>
      </rPr>
      <t>לשדה</t>
    </r>
    <r>
      <rPr>
        <sz val="12"/>
        <color theme="1"/>
        <rFont val="David"/>
        <family val="2"/>
        <charset val="177"/>
      </rPr>
      <t xml:space="preserve"> (ולא על התפוקה השולית לעובד), עלינו לפעול בשני שלבים:</t>
    </r>
  </si>
  <si>
    <t xml:space="preserve">א. לחשב את התפוקה הכוללת בשדה הבודד שעליו שואלים. </t>
  </si>
  <si>
    <t>ב. להקצות את העובדים המועסקים בשדה למקומות הנותרים הטובים ביותר האפשריים.</t>
  </si>
  <si>
    <t>ג. ההשפעה השלילית של אובדן התפוקה מהשדה בתוספת ההשפעה החיובית מהתפוקות השוליות של העובדים שהתפנו: תפוקה שולית לשדה.</t>
  </si>
  <si>
    <t xml:space="preserve">4 * 200 = </t>
  </si>
  <si>
    <t>נתונים לטובת תפ״ש שדה א</t>
  </si>
  <si>
    <t>בנוסף במשק 50 עובדים</t>
  </si>
  <si>
    <t>נתון:</t>
  </si>
  <si>
    <t>50
עובדים 1-10</t>
  </si>
  <si>
    <t>40
עובדים 11-20</t>
  </si>
  <si>
    <t>35
עובדים 21-30</t>
  </si>
  <si>
    <t>התפוקה המירבית היא:</t>
  </si>
  <si>
    <t xml:space="preserve">10 * 50 + 10 * 40 + 10 * 35 + 20 * 30 = </t>
  </si>
  <si>
    <t>התפוקה השולית לעובד = התפוקה השולית של העובד ״האחרון״ .</t>
  </si>
  <si>
    <t>לכן התפוקה השולית לעובד בנתוני השאלה פה היא:</t>
  </si>
  <si>
    <t>יח׳ מוצר</t>
  </si>
  <si>
    <t>ש״ח למוצר</t>
  </si>
  <si>
    <t>ערך התפוקה השולית לעובד = מכפלת תפוקה שולית ביח׳ במחיר המוצר:</t>
  </si>
  <si>
    <t xml:space="preserve">30 * 100 = </t>
  </si>
  <si>
    <t xml:space="preserve">כששואלים על טבלאות ההכנסות השוליות - נתחיל מלבנות טבלת תפוקות שוליות, </t>
  </si>
  <si>
    <t xml:space="preserve">ההכנסה השולית בכל אחד מהמקרים היא מכפלת התפוקה השולית ביח׳ במחיר המכירה של המוצר הרלוונטי. </t>
  </si>
  <si>
    <t>20 * MP(Z)</t>
  </si>
  <si>
    <t>25 * MP(M)</t>
  </si>
  <si>
    <t>7 * MP(G)</t>
  </si>
  <si>
    <t>הואיל והשכר הנתון קבוע - 75 ש״ח לעובד,</t>
  </si>
  <si>
    <t>נבצע את העסקת העובדים לפי סדר שווי התפוקה השולית,</t>
  </si>
  <si>
    <t>מהגבוה לנמוך</t>
  </si>
  <si>
    <t>נעצור (לא אעסיק) - בנקודה שבה שווי התפוקה השולית נמוך מעלות ההעסקה.</t>
  </si>
  <si>
    <t>או במלים אחרות:</t>
  </si>
  <si>
    <r>
      <t xml:space="preserve">נמשיך להעסיק כל עוד שווי התפוקה השולית גדול </t>
    </r>
    <r>
      <rPr>
        <b/>
        <sz val="12"/>
        <color theme="1"/>
        <rFont val="David"/>
        <family val="2"/>
        <charset val="177"/>
      </rPr>
      <t>או שווה</t>
    </r>
    <r>
      <rPr>
        <sz val="12"/>
        <color theme="1"/>
        <rFont val="David"/>
        <family val="2"/>
        <charset val="177"/>
      </rPr>
      <t xml:space="preserve"> לעלות השכר לעובד.</t>
    </r>
  </si>
  <si>
    <t>נדרש זה בשונה מקודמו - מניח שיש כמות עובדים מוגדרת היטב</t>
  </si>
  <si>
    <t xml:space="preserve">שחייבים להעסיק - ושכרם לא רלוונטי לקבלת ההחלטה (קבועים כאמור). </t>
  </si>
  <si>
    <t xml:space="preserve">במצב כזה, נמשיך להעסיק לפי סדר שווי תפוקה שולית יורד. </t>
  </si>
  <si>
    <t>שאלה 1 - הוצאות ייצור, חישובי עלויות והקשר להחלטות היצרן - היצע ורווחים:</t>
  </si>
  <si>
    <t>כמות מיוצרת</t>
  </si>
  <si>
    <t>להלן לוח הוצאות הייצור התקופתיות של פירמה הפועלת בענף הנקניק:</t>
  </si>
  <si>
    <t>עלות משתנה</t>
  </si>
  <si>
    <t>ממוצעת</t>
  </si>
  <si>
    <t>עלות</t>
  </si>
  <si>
    <t>שולית</t>
  </si>
  <si>
    <t>נדרש 1 - השלימו את העמודות הריקות:</t>
  </si>
  <si>
    <t>הגדרות עזר: עלות משתנה - Variable Cost או בקיצור VC היא סך העלות שתלויה בהיקף הייצור (ללא</t>
  </si>
  <si>
    <t xml:space="preserve">עלויות קבועות). </t>
  </si>
  <si>
    <t>עלות משתנה ממוצעת Average Variable Cost או בקיצור AVC היא היחס בין העלות המשתנה לבין היקף</t>
  </si>
  <si>
    <t>הייצור, כלומר:  AVC=VC/Q כאשר Q מייצג את הכמות המיוצרת (אפשר לקרוא לה גם x, לא ממש משנה).</t>
  </si>
  <si>
    <t>עלות שולית Marginal Cost או קיצור MC היא התוספת בעלות שנוצרה כדי לייצר את היחידה האחרונה.</t>
  </si>
  <si>
    <t>כלומר:</t>
  </si>
  <si>
    <t>VC(Q) - VC(Q-1)</t>
  </si>
  <si>
    <t xml:space="preserve">MC = </t>
  </si>
  <si>
    <t>נדרש 2 - צרו תרשים שצירו האנכי עלויות, צירו האופקי כמויות, והתוו את עקומת העלות המשתנה הממוצעת</t>
  </si>
  <si>
    <t xml:space="preserve">ואת עקומת העלות השולית עליו. </t>
  </si>
  <si>
    <t>נדרש 3 - בהנחה שעלות גורמי הייצור עלתה ב-10%, חשבו מחדש את העלות המשתנה הממוצעת</t>
  </si>
  <si>
    <t>ואת העלות השולית בכל היקף ייצור:</t>
  </si>
  <si>
    <t>לפני השינוי</t>
  </si>
  <si>
    <t>אחרי השינוי</t>
  </si>
  <si>
    <t>נדרש 4: הוסיפו לתרשים מנדרש 3 את עקומות העלות החדשות לאחר השינוי.</t>
  </si>
  <si>
    <t xml:space="preserve">נדרש 5: הסבירו באופן עקרוני כיצד היו משתנות העקומות אם עלות גורמי הייצור היתה קטנה ב-10%. </t>
  </si>
  <si>
    <t>נדרש 6: הניחו כי הפירמה יכולה למכור כל כמות מוצרים במחיר שוק נתון של 180. מהי הכמות שכדאי</t>
  </si>
  <si>
    <t>לפירמה לייצר? בצעו את הדיון בנתוני הבסיס ללא התייחסות להתייקרות / הוזלה אפשרית בעלות גורמי הייצור.</t>
  </si>
  <si>
    <t>בסך של 300?</t>
  </si>
  <si>
    <t>שאלה 2 - סוגיה</t>
  </si>
  <si>
    <t>כיצד מטפלים בסיטואציה במסגרתה יצרן נדרש להציע במיידי את סחורתו לממכר טרם תירקב?</t>
  </si>
  <si>
    <t>שאלה 3 - סוגיה</t>
  </si>
  <si>
    <t xml:space="preserve">הציגו את המבנה הכללי של פונקציית ההיצע של היצרן בתנאי תפוקה שולית פוחתת. </t>
  </si>
  <si>
    <t>הסבירו מה יקרה לעקומת ההיצע כאשר:</t>
  </si>
  <si>
    <t>א. חלה ירידה במחיר גורם הייצור המשתנה.</t>
  </si>
  <si>
    <t>ב. חלה הדרדרות בזמינות הטכנולוגיה המשמשת לייצור כך שהתפוקה השולית של גורם הייצור המשתנה קטנה.</t>
  </si>
  <si>
    <t xml:space="preserve">ג. מחיר המוצר ירד. </t>
  </si>
  <si>
    <t>שאלה 4 - סוגיה</t>
  </si>
  <si>
    <t>נתון כי כדי לייצר נקניק צריך לעבוד 3 שעות, כאשר עלות שעת עבודה 60 ש״ח. כמו כן נדרשים חומרי גלם</t>
  </si>
  <si>
    <t xml:space="preserve">בעלות של 80 ש״ח. </t>
  </si>
  <si>
    <t>הציגו באופן גרפי את עקומת ההיצע של היצרן והסבירו את משמעותה.</t>
  </si>
  <si>
    <t>באופן כללי:</t>
  </si>
  <si>
    <t>עלויות הייצור כוללות:</t>
  </si>
  <si>
    <t>א. עלויות קבועות - מתקיימות גם בהיקף ייצור 0 (בטווח הקצר)</t>
  </si>
  <si>
    <t>ב. עלויות משתנות - תלויות בהיקף הייצור (קשר חיובי)</t>
  </si>
  <si>
    <t>בהינתן שעלות שולית מוגדרת בתור ״השינוי בעלות״</t>
  </si>
  <si>
    <t>הנובע מייצור היחידה האחרונה - חישובה יתבסס</t>
  </si>
  <si>
    <t>על הפרשים בעלות המשתנה.</t>
  </si>
  <si>
    <t>ש״ח</t>
  </si>
  <si>
    <t>Q</t>
  </si>
  <si>
    <t>VC(Q)</t>
  </si>
  <si>
    <t>VC/Q</t>
  </si>
  <si>
    <t>VC(Q)-VC(Q-1)</t>
  </si>
  <si>
    <t>עלות (משתנה) ממוצעת - AVC</t>
  </si>
  <si>
    <t>עלות שולית - MC</t>
  </si>
  <si>
    <t>AVC</t>
  </si>
  <si>
    <t>MC</t>
  </si>
  <si>
    <t>ממוצעת AVC</t>
  </si>
  <si>
    <t>שולית MC</t>
  </si>
  <si>
    <t xml:space="preserve">הדרך המהירה ביותר לחשב את ה - MC (עלות שולית) ואת ה - AVC (עלות משתנה ממוצעת) כאשר עלות גורמי </t>
  </si>
  <si>
    <t xml:space="preserve">הייצור עולה בשיעור מסוים, היא לכפול את אותם ערכי MC ו- AVC לפני השינוי - ב-1 ועוד שיעור השינוי. </t>
  </si>
  <si>
    <t>AVC(0)</t>
  </si>
  <si>
    <t>MC(0)</t>
  </si>
  <si>
    <t>MC(1)</t>
  </si>
  <si>
    <t>AVC(1)</t>
  </si>
  <si>
    <t xml:space="preserve">העלויות היו יורדות ב-10% והגרפים החדשים היו נמצאים מתחת לאלו המקוריים. </t>
  </si>
  <si>
    <t xml:space="preserve">P = </t>
  </si>
  <si>
    <t>שולית - MC</t>
  </si>
  <si>
    <r>
      <t xml:space="preserve">ממוצעת - </t>
    </r>
    <r>
      <rPr>
        <sz val="9"/>
        <color theme="1"/>
        <rFont val="David"/>
        <family val="2"/>
        <charset val="177"/>
      </rPr>
      <t>AVC</t>
    </r>
  </si>
  <si>
    <t>סך ההכנסות</t>
  </si>
  <si>
    <t xml:space="preserve">180 * 5 = </t>
  </si>
  <si>
    <t>סך העלויות</t>
  </si>
  <si>
    <t>סך הרווח (טווח קצר)</t>
  </si>
  <si>
    <t>הכנסות מיחידה אחרונה</t>
  </si>
  <si>
    <t>עלות שולית יח׳ אחרונה</t>
  </si>
  <si>
    <t xml:space="preserve">MC(5) = </t>
  </si>
  <si>
    <t>רווח שולי יח׳ אחרונה</t>
  </si>
  <si>
    <t>הנחה קורסית:</t>
  </si>
  <si>
    <t xml:space="preserve">ברווח שולי </t>
  </si>
  <si>
    <t xml:space="preserve">אפס </t>
  </si>
  <si>
    <t>ממשיכים</t>
  </si>
  <si>
    <t>לייצר</t>
  </si>
  <si>
    <t>נדרש 9: כיצד תשתנה תשובתכם לנדרשים 6, 7 ו-8 אם בנוסף לעלויות המופיעות לעיל קיימות גם עלויות קבועות</t>
  </si>
  <si>
    <t xml:space="preserve">תשלומי שכר לעובדים קבועים. </t>
  </si>
  <si>
    <t>במצב שבו מתקיימות עלויות קבועות, לצורך קבלת החלטות, תהליך ההכרעה יהיה כדלקמן:</t>
  </si>
  <si>
    <t>עלות קבועה</t>
  </si>
  <si>
    <t>עלות כוללת</t>
  </si>
  <si>
    <t>VC</t>
  </si>
  <si>
    <t>FC</t>
  </si>
  <si>
    <t>עלות כוללת
ממוצעת</t>
  </si>
  <si>
    <t>TC=VC+FC</t>
  </si>
  <si>
    <t>ATC=TC/Q</t>
  </si>
  <si>
    <t>מבוא קצר:</t>
  </si>
  <si>
    <t xml:space="preserve">בשאלה הקודמת היה חישוב מספרי פשוט - מחיר נתון, עלויות נתונות, וחישוב מתמטי של ״איפה לעצור״. </t>
  </si>
  <si>
    <t>כאן, יש דיון כללי יותר - מספרים לי שליצרן כבר קיימת סחורה, הוא לא יכול להמנע / לבטל את העלויות שהושקעו בה,</t>
  </si>
  <si>
    <t xml:space="preserve">ואם לא ימכור היום - ישליך הכל לזבל. </t>
  </si>
  <si>
    <t>במצב כזה, ההגדרה של ההיצע (עקומת ההיצע) היא: ״היצע קשיח לחלוטין״ = משמעות מעשית: היצרן מוכן למכור</t>
  </si>
  <si>
    <t xml:space="preserve">את הסחורה *בכל מחיר*. </t>
  </si>
  <si>
    <t>מחיר מכירה P</t>
  </si>
  <si>
    <t>S</t>
  </si>
  <si>
    <t>עקום היצע</t>
  </si>
  <si>
    <t>קשיח לחלוטין</t>
  </si>
  <si>
    <t xml:space="preserve">תפוקה שולית פוחתת = ככל שמעסיקים יותר ויותר גורמי ייצור, התרומה של גורם הייצור הנוסף לתפוקה פוחתת. </t>
  </si>
  <si>
    <t>הואיל והפריון לעובד קטן ככל שמייצרים יותר - מבחינתנו כמעסיקים העלות השולית עולה ככל שמייצרים יותר.</t>
  </si>
  <si>
    <t>הסבר המבנה הכללי של פונקציית ההיצע בתנאי תפוקה שולית פוחתת</t>
  </si>
  <si>
    <t>אם חלה ירידה במחירי (עלויות) גורמי הייצור מנקודת ראות היצרן, הוא מוכן לייצר יותר בכל מחיר - כי זה יותר זול לו.</t>
  </si>
  <si>
    <t xml:space="preserve">מצב כזה מתבטא גרפית בתנועה של עקום ההיצע </t>
  </si>
  <si>
    <t>S(0)</t>
  </si>
  <si>
    <t>S(1)</t>
  </si>
  <si>
    <t xml:space="preserve">הערה: אם היתה חלה עלייה במחיר גורמי הייצור, תנועת העקום היתה לכיוון ההפוך. </t>
  </si>
  <si>
    <t xml:space="preserve">הדרדרות בזמינות טכנולוגיית ייצור משמעה ירידה בפריון ובהתאם - עלייה בעלות השולית. </t>
  </si>
  <si>
    <t xml:space="preserve">אם היה שיפור טכנולוגי - </t>
  </si>
  <si>
    <t>העלות השולית יורדת</t>
  </si>
  <si>
    <t>ועקום ההיצע נע ימינה...</t>
  </si>
  <si>
    <t xml:space="preserve">כאן בדיוק להפך. </t>
  </si>
  <si>
    <t>הכוונה היא לירידה ב - P</t>
  </si>
  <si>
    <t>אלא תנועה (שמאלה ולמטה) מ-A ל- B</t>
  </si>
  <si>
    <t xml:space="preserve">על אותה עקומה ממש. </t>
  </si>
  <si>
    <t>שינוי</t>
  </si>
  <si>
    <t>בכמות</t>
  </si>
  <si>
    <t>המוצעת</t>
  </si>
  <si>
    <t>נובע</t>
  </si>
  <si>
    <t>משינויי</t>
  </si>
  <si>
    <t>מחיר P</t>
  </si>
  <si>
    <t>בהיצע</t>
  </si>
  <si>
    <t>במקרה</t>
  </si>
  <si>
    <t xml:space="preserve">זה </t>
  </si>
  <si>
    <t xml:space="preserve">עלייה </t>
  </si>
  <si>
    <t>לא תחול תזוזה של עקומת ההיצע,</t>
  </si>
  <si>
    <t>ירידה</t>
  </si>
  <si>
    <t>שעות עבודה לייצור 1 יח׳ נקניק:</t>
  </si>
  <si>
    <t>עלות שעת עבודה בש״ח:</t>
  </si>
  <si>
    <t>סך עלות עבודה בייצור יח׳:</t>
  </si>
  <si>
    <t>עלות חומרי גלם בייצור יח׳ נקניק:</t>
  </si>
  <si>
    <t>סך עלות משתנה ליח׳ בייצור יח׳ נקניק:</t>
  </si>
  <si>
    <t xml:space="preserve">180 + 80 = </t>
  </si>
  <si>
    <t xml:space="preserve">3 * 60 = </t>
  </si>
  <si>
    <t>כאשר מאפיינים פונקציית עלות שכולתת עלות שולית קבועה ליחידה (כל יחידה נוספת מוסיפה לעלויות את אותו</t>
  </si>
  <si>
    <t>הסכום בדיוק) עקום ההיצע מקביל לציר האופקי - במחיר P שזהה לעלות זו:</t>
  </si>
  <si>
    <t>תרגול מס׳ 6 - כלכלה - ביקוש</t>
  </si>
  <si>
    <t>מיני רציו:</t>
  </si>
  <si>
    <t xml:space="preserve">צרכנים מפיקים ערך מצריכה - ממוצרים. </t>
  </si>
  <si>
    <t xml:space="preserve">יחד עם זאת, משאביהם של הצרכנים מוגבלים (המקורות הכספיים שלהם). </t>
  </si>
  <si>
    <t>משום כך, קיימת להם, לפחות ברוב המקרים - רגישות מסוימת למחיר: במלים אחרות, צפוי קשר שלילי</t>
  </si>
  <si>
    <t>בין מחיר המוצר לבין הכמות המבוקשת ממנו.</t>
  </si>
  <si>
    <t xml:space="preserve">בתרגול זה, נרצה לכמת קשר שלילי זה ולדון במושגים כלכליים רלוונטיים כגון ביקוש או פונקציית הביקוש </t>
  </si>
  <si>
    <t>כתלות במחיר, גמישות הביקוש, הוצאות הצרכנים והקשר להכנסותיהם ולמוצרים תחליפיים.</t>
  </si>
  <si>
    <t>שאלה 1 - ביקוש, עקומת הביקוש, עקומת ההוצאות והקשר לערכי הגמישויות</t>
  </si>
  <si>
    <t>הצרכנים א, ב ו-ג נוהגים לצרוך 20 יחידות נקניק בחודש, כאשר המחיר לנקניק הוא 5 ש״ח.</t>
  </si>
  <si>
    <t>צרכן א מקציב סכום חודשי קבוע של 100 ש״ח לרכישת נקניק.</t>
  </si>
  <si>
    <t>צרכן ב חייב לצרוך 20 נקניקים בכל חודש, ולכן יצרוך אותם גם אם המחיר ישתנה (קיבל מרשם מהרופא).</t>
  </si>
  <si>
    <t>צרכן ג יגדיל את היקף צריכת הנקניק ב-2 יח׳ על כל ירידה של 1 ש״ח במחיר הנקניק.</t>
  </si>
  <si>
    <t>נדרש 1: הציגו בטבלה את הקשר שבין מחיר הנקניק (בטווח שבין 1-10 במרווחים של 1 ש״ח) לבין הכמות</t>
  </si>
  <si>
    <t>מחיר יחידה</t>
  </si>
  <si>
    <t>P</t>
  </si>
  <si>
    <t>כמות</t>
  </si>
  <si>
    <t>Q(א)</t>
  </si>
  <si>
    <t>Q(ב)</t>
  </si>
  <si>
    <t>Q(ג)</t>
  </si>
  <si>
    <t>נדרש 3: הציגו בתרשים את עקומת הביקוש של כל אחד מהצרכנים, כאשר הציר האופקי הוא הכמות Q והציר האנכי</t>
  </si>
  <si>
    <t>הוא המחיר P</t>
  </si>
  <si>
    <t>נדרש 2: מהי פונקציית הביקוש של כל אחד מהצרכנים? נסחו אותה מתמטית.</t>
  </si>
  <si>
    <t>המבוקשת מנקניק עבור כל אחד מהצרכנים הנדונים, ואת הוצאת הצרכנים בכל מחיר ומחיר.</t>
  </si>
  <si>
    <t>Q(א)*P</t>
  </si>
  <si>
    <t>הוצאות א</t>
  </si>
  <si>
    <t>הוצאות ב</t>
  </si>
  <si>
    <t>Q(ב)*P</t>
  </si>
  <si>
    <t>הוצאות ג</t>
  </si>
  <si>
    <t>Q(ג)*P</t>
  </si>
  <si>
    <t>נדרש 4: מהי גמישות הביקוש של כל אחד מהצרכנים?</t>
  </si>
  <si>
    <t xml:space="preserve">ככלל, עליית מחיר מלווה בהקטנת הכמות המבוקשת (למעט אם הביקוש קשיח לחלוטין או גמישות 0). </t>
  </si>
  <si>
    <t>ירידת מחיר מלווה בעליית הכמות המבוקשת (למעט אם הביקוש קשיח לחלוטין או גמישות 0).</t>
  </si>
  <si>
    <t>עליית מחיר</t>
  </si>
  <si>
    <t>P * Q
גדל</t>
  </si>
  <si>
    <t>P * Q
קטן</t>
  </si>
  <si>
    <t>ירידת מחיר</t>
  </si>
  <si>
    <t>ביקוש גמיש (גמישות ביקוש גדולה מ-1)</t>
  </si>
  <si>
    <t>ביקוש בעל גמישות יחידתית (גמישות = 1)</t>
  </si>
  <si>
    <t>P * Q
זהה</t>
  </si>
  <si>
    <t>ביקוש קשיח (גמישות ביקוש קטנה מ-1)</t>
  </si>
  <si>
    <t xml:space="preserve">זה אומר ששני המשתנים P ו- Q משתנים בכיוונים מנוגדים, ולכן כדי לדעת מה קורה לסך הוצאות הצרכנים P*Q </t>
  </si>
  <si>
    <t>עלינו לקבל מידע נוסף בדבר גמישות הביקוש (ביחס למחיר).</t>
  </si>
  <si>
    <t>או ״כועס מאד״ כאשר חלה העלאת מחירים. הוא כל כך כועס, שהוא מקטין בצורה מאד חדה את הכמות שהוא צורך,</t>
  </si>
  <si>
    <t>כך שלמרות עליית המחירים, סך ההוצאות שלו P*Q קטן.</t>
  </si>
  <si>
    <t>לקוח בעל גמישות ביקוש נמוכה ביחס למחיר הוא לקוח ש״ממש צריך את המוצר״ ולכן גם אם יקטין במעט את הכמות</t>
  </si>
  <si>
    <t xml:space="preserve">הנצרכת כתוצאה מעליית המחיר, הירידה איננה דרסטית ולכן סך ההוצאות שלו P*Q גדל. </t>
  </si>
  <si>
    <t>לנוחותכם, להלן טבלה המסכמת את המקרים:</t>
  </si>
  <si>
    <t>על בסיס זאת ובהתחשב בטבלת ההוצאות, נוכל לדון בגמישות הביקוש בקרב כל צרכנית:</t>
  </si>
  <si>
    <t>שאלה 2 - דיון תיאורטי עקרוני - גמישויות</t>
  </si>
  <si>
    <t>מדוע במקרים רבים שינוי מזערי בעלויות ברמה המוחלטת (כגון שקיות חד פעמיות בסופר) מוביל לשינוי מהותי בביקוש</t>
  </si>
  <si>
    <t>ובהתנהגות, ובמקרים אחרים שינוי מזערי ברמה המוחלטת כמעט חסר השפעה על השינוי בביקוש וההתנהגות?</t>
  </si>
  <si>
    <t>התשובה:</t>
  </si>
  <si>
    <t>א. עבור מוצרים שונים - פונקציות הביקוש (התייחסות הצרכן לשינויים במחירן) שונה. כך למשל, אי אפשר להשוות</t>
  </si>
  <si>
    <t xml:space="preserve">רגישות למחיר עבור שקיות בסופר לתרופות מצילות חיים. </t>
  </si>
  <si>
    <t xml:space="preserve">ב. גם כאשר מדובר באותו סוג מוצר, כאשר מדובר בשינוי אבסולוטי כספי נמוך בגין מוצר שמחירו הבסיסי נמוך - </t>
  </si>
  <si>
    <t>מדובר בשיעור שינוי גבוה באופן יחסי, ולכן פוטנציאלית השפעתו על ההוצאה גבוהה (שקיות היו חינם... העליה ל-10</t>
  </si>
  <si>
    <t xml:space="preserve">אגורות לשקית היא מטורפת במונחים יחסיים). </t>
  </si>
  <si>
    <t>לעומת זאת, אותו שינוי כספי עבור מוצר שמחיר הבסיס שלו גבוה (אייפון) הוא יחסית הרבה פחות משמעותי ולפיכך</t>
  </si>
  <si>
    <t>האימפקט שלו והשפעתו על הצריכה נמוכה יותר.</t>
  </si>
  <si>
    <t>שאלה 3 - הגדרת סוגי מוצרים והקשר בין הביקוש להכנסת הצרכן</t>
  </si>
  <si>
    <t>מוצר נורמלי הוא מוצר שנצרוך ממנו יותר (ביחידות) כאשר ההכנסה עולה. כגון: נופש בחו״ל, ארוחות במסעדות.</t>
  </si>
  <si>
    <t>מוצר נחות הוא מוצר שנצרוך ממנו יותר (ביחידות) כאשר ההכנסה יורדת. כגון: מנה חמה, לחם אחיד.</t>
  </si>
  <si>
    <t>שאלה 4 - יישומי הגדרות מוצר נורמלי, ניטרלי ונחות</t>
  </si>
  <si>
    <t>שאלה 4.1</t>
  </si>
  <si>
    <t>סמנו את הטענה הנכונה:</t>
  </si>
  <si>
    <t>ה. תשובות א ו-ב נכונות.</t>
  </si>
  <si>
    <t>שאלה 4.2</t>
  </si>
  <si>
    <t>צרכן א צורך בעיקר נקניק, כאשר היקף הצריכה גדל כאשר ההכנסה עולה.</t>
  </si>
  <si>
    <t xml:space="preserve">צרכן ב צורך בעיקר סושי (ומעט נקניק), ורק אם ההכנסה יורדת דרסטית, מתפשרים על נקניק בהיקפים גבוהים יותר. </t>
  </si>
  <si>
    <t>א. עבור  א נקניק הוא מוצר נורמלי.</t>
  </si>
  <si>
    <t>ב. עבור  ב נקניק הוא מוצר נחות.</t>
  </si>
  <si>
    <t>ג. עבור א נקניק הוא מוצר נחות.</t>
  </si>
  <si>
    <t>ד. עבור ב נקניק הוא מוצר נורמלי.</t>
  </si>
  <si>
    <t>א. כאשר ההכנסה של א גדלה, הכמות המבוקשת על ידו למוצר קטנה</t>
  </si>
  <si>
    <t>ב. כאשר ההכנסה של א גדלה, הכמות המבוקשת על ידו בכל מחיר ומחיר - גדלה</t>
  </si>
  <si>
    <t>ג. כאשר ההכנסה של א גדלה, עקומת הביקוש שלו לנקניק נעה ימינה ולמעלה</t>
  </si>
  <si>
    <t>שאלה 4.3</t>
  </si>
  <si>
    <t>א. הביקוש של א לנקניק יעלה</t>
  </si>
  <si>
    <t>ג. הביקוש הכולל של א + ב ביחד לנקניק יישאר ללא שינוי</t>
  </si>
  <si>
    <t>ד. תשובות א ו-ב נכונות</t>
  </si>
  <si>
    <t>ב. בראייה מצרפית הביקוש הכולל של א + ב ביחד לנקניק יעלה</t>
  </si>
  <si>
    <t>שאלה 4.4</t>
  </si>
  <si>
    <t>אם צרכן א תורם הכנסה לצרכן ב אז:</t>
  </si>
  <si>
    <t>א. עקומת הביקוש לנקניק של ב תעלה ימינה ולמעלה</t>
  </si>
  <si>
    <t>ב. עקומת הביקוש לנקניק של א תעלה ימינה ולמעלה</t>
  </si>
  <si>
    <t>ג. עקומת הביקוש המצרפית הכוללת של א + ב תעלה ימינה ולמעלה</t>
  </si>
  <si>
    <t>ד. עקומת הביקוש המצרפית הכוללת של א + ב תרד שמאלה ולמטה</t>
  </si>
  <si>
    <t>שאלה 5 - הגדרת מוצרים תחליפיים ומשלימים</t>
  </si>
  <si>
    <t>שאלה 6 - יישומי מוצרים תחליפיים ומשלימים</t>
  </si>
  <si>
    <t>שאלה 6.1</t>
  </si>
  <si>
    <t xml:space="preserve">משחקי מחשב ומחשבים אישיים הם מוצרים משלימים. </t>
  </si>
  <si>
    <t>לפיכך:</t>
  </si>
  <si>
    <t>א. ירידה במחיר משחקי המחשב תוביל לעלייה בביקוש למחשבים.</t>
  </si>
  <si>
    <t>ג. עלייה במחיר משחקי המחשב תוביל לעלייה בביקוש למחשבים</t>
  </si>
  <si>
    <t>ד. תשובות ב ו-ג נכונות</t>
  </si>
  <si>
    <t>שאלה 6.2</t>
  </si>
  <si>
    <t>ידוע שמוצר ב ומוצר ג הם מוצרים משלימים.</t>
  </si>
  <si>
    <t>Q = 20</t>
  </si>
  <si>
    <t>Q = 100/P</t>
  </si>
  <si>
    <t>Q = 30 - 2P</t>
  </si>
  <si>
    <t>מקרה גמישות ביחס למחיר</t>
  </si>
  <si>
    <t>צרכן א: סך ההוצאות P*Q זהות - גמישות ביקוש יחידתית.</t>
  </si>
  <si>
    <t>צרכן ב: סך ההוצאות P*Q עולות כשהמחיר עולה, ויורדות כשהמחיר יורד - ביקוש קשיח</t>
  </si>
  <si>
    <t>צרכן ג: סך ההוצאות P*Q:</t>
  </si>
  <si>
    <t xml:space="preserve">עולה כשהמחיר עולה - עד מחיר של 7 </t>
  </si>
  <si>
    <t>בטווח המחירים בין 7 ל-8 - סך ההוצאות זהה</t>
  </si>
  <si>
    <t>בטווח המחירים מעל 8 - סך ההוצאות יורד</t>
  </si>
  <si>
    <t>קשיח</t>
  </si>
  <si>
    <t>יחידתית</t>
  </si>
  <si>
    <t>גמיש</t>
  </si>
  <si>
    <t>נכון &gt;&gt;&gt; קשר חיובי בין ההכנסה להיקף הצריכה</t>
  </si>
  <si>
    <t>נכון &gt;&gt;&gt; קשר שלילי בין ההכנסה להיקף הצריכה</t>
  </si>
  <si>
    <t>שגוי</t>
  </si>
  <si>
    <t>התשובה המלאה ביותר ! נבחר בה</t>
  </si>
  <si>
    <t>נכון - ראו תרשים</t>
  </si>
  <si>
    <t>אם ההכנסה של צרכן א גדלה ואין שינוי בהכנסות של צרכן ב אזי:</t>
  </si>
  <si>
    <t>נכון, ראו לעיל</t>
  </si>
  <si>
    <t>נכון, המשמעות: הביקוש של א גדל, של ב ללא שינוי, הביקוש המצרפי גדל</t>
  </si>
  <si>
    <t>שגוי, כי ב נכון</t>
  </si>
  <si>
    <t>תזכורת: בנתוני השאלה נאמר שצרכן ב מגדיר את הנקניק כמוצר נחות.</t>
  </si>
  <si>
    <t>תזכורת נוספת: בנתוני השאלה נאמר שצרכן א מגדיר את הנקניק כמוצר נורמלי.</t>
  </si>
  <si>
    <t xml:space="preserve">התשובה היא ד: כי אם חלה ירידה בביקוש בעקבות האירוע גם בקרב צרכן א וגם בקרב צרכן ב, הביקוש המצרפי (של שניהם יחד) יורד גם הוא. </t>
  </si>
  <si>
    <t>מוצר X הוא מוצר תחליפי ל - Y כאשר:</t>
  </si>
  <si>
    <t>עלייה במחיר X מגדילה את כמות Y ולהפך.</t>
  </si>
  <si>
    <t>מוצר X הוא משלים למוצר Y ולהפך כאשר:</t>
  </si>
  <si>
    <t>עלייה במחיר X מקטינה את כמות Y ולהפך.</t>
  </si>
  <si>
    <t>נסיעה ברכב פרטי VS נסיעה בתחב״צ</t>
  </si>
  <si>
    <t>אייפונים VS אחסון ב - iCloud</t>
  </si>
  <si>
    <t>נכון, לפי ההגדרה</t>
  </si>
  <si>
    <t>ב. ירידה במחיר משחקי המחשב תוביל לירידה בביקוש למחשבים</t>
  </si>
  <si>
    <t>לא נכון</t>
  </si>
  <si>
    <t xml:space="preserve">התשובה א. </t>
  </si>
  <si>
    <t>מחיר מוצר א עלה &gt;&gt;&gt;&gt; צורכים יותר ממוצר ב &gt;&gt;&gt;&gt; צורכים יותר ממוצר ג שמשלים אותו.</t>
  </si>
  <si>
    <t>ולכן בסך הכל: נוצר כאן מצב שבו כאשר מחיר מוצר א עולה, הצריכה של ג עולה.</t>
  </si>
  <si>
    <t xml:space="preserve">ולכן לפי ההגדרה, מוצרים א ו-ג הם תחליפיים. </t>
  </si>
  <si>
    <t>רקע ומשמעות שיווי משקל:</t>
  </si>
  <si>
    <t>שיווי משקל מוגדר בתור הצטלבות (חיתוך, שוויון) בין הביקוש וההיצע.</t>
  </si>
  <si>
    <t>מדובר בנקודה שבה מחיר המוצר (P) והכמות המיוצרת והנמכרת (Q או לעתים בסימון X) זהים הן מצד היצרנים</t>
  </si>
  <si>
    <t>שהוא צד ההיצע, והן מצד הצרכנים שהוא צד הביקוש.</t>
  </si>
  <si>
    <t>במצב כזה, של שוויון בין ביקוש והיצע, המחירים מתייצבים (אין לחץ לעלייה / ירידת מחירים). לכן, כל עוד אין</t>
  </si>
  <si>
    <t xml:space="preserve">שינויים נוספים - מדובר בשיווי משקל (יציבות). </t>
  </si>
  <si>
    <t>ומה אנחנו רוצים היום?</t>
  </si>
  <si>
    <t>לפתור תרגילים שיציגו את שיווי המשקל, בהדגש הצגה גרפית, ובשים לב להשפעות של שינויים / תזוזות שמשפיעות</t>
  </si>
  <si>
    <t>על הביקוש וההיצע, והשפעתן על כמות ומחיר שיווי המשקל בעקבות השינוי.</t>
  </si>
  <si>
    <t>שאלה 1</t>
  </si>
  <si>
    <t xml:space="preserve">ידוע כי כפועל יוצא ממחלת הפרה המשוגעת חלה עלייה משמעותית במחירי הבשר המעובד, הכרבולות והפופיקים - </t>
  </si>
  <si>
    <t xml:space="preserve">או בקיצור, כל חומרי הגלם המשמשים בייצור נקניק. </t>
  </si>
  <si>
    <t xml:space="preserve">נדרש א: האם לדעתכם המחיר של יחידת נקניק לצרכן יעלה בכל גובה העלייה במחירי התשומות לנקניק? </t>
  </si>
  <si>
    <t>נדרש ב: מה צפוי לקרות להוצאות הצרכנים על נקניק? במה תלוי הדבר?</t>
  </si>
  <si>
    <t xml:space="preserve">נדרש ג: הניחו כעת כי מחירי התשומות הנדרשות לייצור נקניק נותרו ללא שינוי, אך בעקבות התרגולים </t>
  </si>
  <si>
    <t>של שי הביקוש לנקניק גדל. איירו את נקודת שיווי המשקל החדשה, מהו השינוי הצפוי בכמות / במחיר (עלייה,</t>
  </si>
  <si>
    <t>ירידה, אי שינוי, לא ניתן לדעת)?</t>
  </si>
  <si>
    <t>נדרש ד: בהמשך לנדרש ג, מה יקרה להוצאות הצרכנים על נקניק?</t>
  </si>
  <si>
    <t>כשקיים עודף ביקוש - נוצר לחץ לעליית מחירים - במצב כזה, אין שיווי משקל עד להתכנסות לשיווי משקל ב-P גבוה יותר.</t>
  </si>
  <si>
    <t>כשקיים עודף היצע - נוצר לחץ לירידת מחירים - במצב כזה, אין שווי משקל עד להתכנסות לשיווי משקל ב-P נמוך יותר.</t>
  </si>
  <si>
    <t>D</t>
  </si>
  <si>
    <t xml:space="preserve">בשיווי משקל לפני השינוי - שוק הנקניקים היה בנקודה 0. </t>
  </si>
  <si>
    <t xml:space="preserve">השינוי שחל - עלייה במחירי חומרי הגלם - </t>
  </si>
  <si>
    <t>תגרום ליצרנים לדרוש מחירים גבוהים יותר</t>
  </si>
  <si>
    <t xml:space="preserve">בעבור תוצרתם. </t>
  </si>
  <si>
    <t>עקום ההיצע נע למעלה / שמאלה</t>
  </si>
  <si>
    <t xml:space="preserve">או: ההיצע יורד. </t>
  </si>
  <si>
    <t>שיווי המשקל החדש ייוצר בנקודה 1,</t>
  </si>
  <si>
    <t xml:space="preserve">שבה הכמות נמוכה יותר, </t>
  </si>
  <si>
    <t>והמחיר גבוה יותר.</t>
  </si>
  <si>
    <t xml:space="preserve">עליית המחיר הראשונית שהיצרן ״מנסה לגלגל״ לכתפי הצרכן היא עלייה בגובה העלייה במחירי התשומות, ממחיר P0 למחיר PA. </t>
  </si>
  <si>
    <t>הצרכן לעומת זאת אומר - אין מצב אחי. במחיר הגבוה PA אני מוכן לקנות כמות נמוכה משמעותית (B) ולכן נוצר עודף היצע.</t>
  </si>
  <si>
    <t>עודף ההיצע יוביל ללחץ לירידת מחירים ולעלייה בכמות (שני חיצים כחולים):</t>
  </si>
  <si>
    <t>כך שאמנם בשיווי המשקל החדש בנקודה 1 המחיר גבוה יותר מאשר במצב המוצא (מאשר בנקודה 0) אך העלייה היא לא בכל גובה</t>
  </si>
  <si>
    <t>העלייה במחירי התשומות (המחיר לא עלה למחיר PA) אלא למחיר P1 וזאת לאור ההשפעה של צד הביקושים.</t>
  </si>
  <si>
    <t>המחיר יעלה - אבל (במקרה הרגיל) בפחות מגובה העלייה במחיר התשומה</t>
  </si>
  <si>
    <t xml:space="preserve">וזאת לאור ההשפעה של צד הביקושים (הכמות המבוקשת תקטן לאור עליית המחיר, וזה יבלום / יקזז את העליה). </t>
  </si>
  <si>
    <t>הוצאות הצרכנים: מחיר כפול כמות</t>
  </si>
  <si>
    <t xml:space="preserve">או P*Q, כאשר המחיר עולה, </t>
  </si>
  <si>
    <t>אך הכמות קטנה - ללא מידע נוסף</t>
  </si>
  <si>
    <t>לא נוכל לדעת מה יקרה לסך ההוצאות.</t>
  </si>
  <si>
    <t>המידע הנוסף הנדרש - הוא מידע</t>
  </si>
  <si>
    <t>בדבר הגמישויות.</t>
  </si>
  <si>
    <t>בתרגול 6 הצגנו בהקשר זה את הטבלה המסכמת הבאה:</t>
  </si>
  <si>
    <t xml:space="preserve">במקרה שבנדון: אם הביקוש גמיש, סך הוצאות הצרכנים תרדנה. בפירוט: המחיר עלה (דוחף את ההוצאה למעלה), </t>
  </si>
  <si>
    <t>הכמות ירדה (דוחף את ההוצאה למטה) אבל לפי הגדרת הביקוש הגמיש, הירידה בכמות היא חזקה יותר מהעלייה</t>
  </si>
  <si>
    <t xml:space="preserve">במחיר, ולכן סך ההוצאה תרד. </t>
  </si>
  <si>
    <t>אם הביקוש קשיח, סך הוצאות הצרכנים תגדלנה. בפירוט: המחיר עלה (דוחף את ההוצאה למעלה), הכמות ירדה</t>
  </si>
  <si>
    <t xml:space="preserve">לכן סך ההוצאה תעלה. </t>
  </si>
  <si>
    <t>מה שדחף את ההוצאה למטה, אבל לפי הגדרת הביקוש הקשיח, הירידה בכמות היא פחות חזקה מהעלייה במחיר,</t>
  </si>
  <si>
    <t>אם הביקוש בעל גמישות יחידתית לא יחול שינוי בהוצאות הצרכנים. בפירוט: המחיר עלה (דוחף את ההוצאה למעלה),</t>
  </si>
  <si>
    <t>הכמות ירדה (מה שדחף את ההוצאה למטה) אבל לפי הגדרת הביקוש בעל הגמישות היחידתית, העלייה במחיר מקוזזת</t>
  </si>
  <si>
    <t xml:space="preserve">באופן מלא עם ירידת הכמות, כך שסך ההוצאה ללא שינוי. </t>
  </si>
  <si>
    <t>כתוצאה מהעלייה בביקוש (תנועה ימינה / למעלה של עקומת הביקוש) עוברים לנקודת שיווי משקל חדשה (1),</t>
  </si>
  <si>
    <t>כאשר דנים במקרים שבהם השינויים שחלו מובילים הן לעליית מחיר P והן לעליית כמות Q, הרי שאין שום צורך</t>
  </si>
  <si>
    <t>במידע בדבר גמישויות כדי לקבוע שהמכפלה P*Q גדלה - וזו כמובן ההגדרה של הוצאות הצרכנים.</t>
  </si>
  <si>
    <t xml:space="preserve">מסקנה: הוצאות הצרכנים יעלו בעקבות השינוי. </t>
  </si>
  <si>
    <t>שאלה 2</t>
  </si>
  <si>
    <t xml:space="preserve">נקניק תה (לשם נוחות - מוצר א) ולחם שום  (לשם נוחות - מוצר ב) הם מוצרים תחליפיים. </t>
  </si>
  <si>
    <t>עקומות הביקוש למוצרים אלו יורדות משמאל לימין.</t>
  </si>
  <si>
    <t xml:space="preserve">לאור פגיעה בשרשרת האספקה של ענף הכרבולות הטחונות והניטריטים קטן ההיצע לנקניק.  </t>
  </si>
  <si>
    <t>נדרש א - הציגו בתרשים את השינוי הצפוי בענף הנקניק (מוצר א): שינוי בכמות, במחיר ובהוצאות הצרכנים</t>
  </si>
  <si>
    <t>וכן את השינוי הצפוי בענף לחם השום (מוצר ב): שינוי בכמות, במחיר ובהוצאות הצרכנים</t>
  </si>
  <si>
    <t xml:space="preserve">נדרש ב: חזרו על תשובותיכם בהנחה שהיצע הנקניק (מוצר א) גדל. </t>
  </si>
  <si>
    <t>מוצר א - נקניק תה</t>
  </si>
  <si>
    <t>מוצר ב - לחם שום</t>
  </si>
  <si>
    <t>בגרף הימני רואים את מוצר א - נקניק התה. הירידה בהיצע הנקניק (מוצר א) משמעה תנועה שמאלה של עקום היצע</t>
  </si>
  <si>
    <t xml:space="preserve">מוצר זה. כפועל יוצא, בשוק הנקניק, עוברים מנקודה 0 לנקודה 1: כאשר, המחיר עולה והכמות קטנה. </t>
  </si>
  <si>
    <t>בהיבט הוצאות הצרכנים בכל הקשור למוצר א, מה שקורה זה - שהשינוי בכמות Q ובמחיר P הם בכיוונים מנוגדים.</t>
  </si>
  <si>
    <t>ובהינתן עובדה זו, ללא מידע בדבר גמישות הביקוש לא ניתן לדעת מה יקרה לגודל PQ כולו, כלומר מה יקרה</t>
  </si>
  <si>
    <t xml:space="preserve">להוצאות הצרכנים. </t>
  </si>
  <si>
    <t>בגרף השמאלי רואים את מוצר ב - לחם השום. העלייה במחיר מוצר א (בהינתן שמדובר במוצרים תחליפיים)</t>
  </si>
  <si>
    <t>מגדילה את הביקוש למוצר ב. כפועל יוצא, עקום הביקוש למוצר ב נע ימינה. כפועל יוצא מכך שיווי המשקל החדש</t>
  </si>
  <si>
    <t xml:space="preserve">בשוק מוצר ב יתקיים כעת במחיר גבוה יותר ובכמות גבוהה יותר. </t>
  </si>
  <si>
    <t>ואם P וגם Q של מוצר ב גדלים, ברור לנו שהמכפלה שלהם PQ המהווה את הוצאות הצרכנים בשוק ב - גדלה גם היא.</t>
  </si>
  <si>
    <t xml:space="preserve">ולכן, הוצאות הצרכנים על מוצר ב עלו. </t>
  </si>
  <si>
    <t xml:space="preserve">כתוצאה מהעלייה בהיצע מוצר א, מחירו יורד וכמותו עולה (מעבר מנקודה 0 לנקודה 1). </t>
  </si>
  <si>
    <t>לצד זאת - לא נוכל לדעת מה קרה להוצאות הצרכנים על מוצר א, זאת - משום שהשינוי ב -P וב-Q הוא בכיוונים</t>
  </si>
  <si>
    <t xml:space="preserve">מנוגדים (ובהיעדר מידע ספציפי בדבר גמישות הביקוש ביחס למחיר). </t>
  </si>
  <si>
    <t>מוצר ב הוא תחליפי ל-א. המשמעות היא שאם מחיר מוצר א יורד, תיווצר גם ירידה בביקוש למוצר ב.</t>
  </si>
  <si>
    <t xml:space="preserve">כלומר, עקום הביקוש למוצר ב ינוע שמאלה / למטה. </t>
  </si>
  <si>
    <t>על מוצר ב קטנה גם היא - וזאת, ללא תלות בגמישויות.</t>
  </si>
  <si>
    <t>שאלה 3</t>
  </si>
  <si>
    <t>בשתי מדינות, א ו-ב, מייצרים נקניק.</t>
  </si>
  <si>
    <t>עקומת הביקוש לנקניק היא רגילה - יורדת משמאל לימין.</t>
  </si>
  <si>
    <t>בשיווי משקל?</t>
  </si>
  <si>
    <t>מבנה העלויות של היצרניות בשתי המדינות זהה וההיצע עולה משמאל לימין, וקיימת אפשרות לשנע נקניק בין מדינות.</t>
  </si>
  <si>
    <t>במצב לאחר השינוי:</t>
  </si>
  <si>
    <t>לאור העובדה שחלה ירידה בעלויות ייצור במשק א, ההיצע במשק א גדל. והואיל ויש שינוע בין המדינות, וההתייחסות</t>
  </si>
  <si>
    <t xml:space="preserve">היא להיצע הכולל - הרי שכולו עולה (כי היצע אחד עולה וההיצע של המדינה הנוספת ללא שינוי). </t>
  </si>
  <si>
    <t>העלייה בהיצע ללא שינוי מקביל בעקומת הביקוש מוביל לתנועה מנקודה 0 לנקודה 1, כאשר הכמות בשיווי משקל עולה</t>
  </si>
  <si>
    <t xml:space="preserve">והמחיר יורד. </t>
  </si>
  <si>
    <t xml:space="preserve">אלא שניתוח כזה איננו מלא, כי למרות שהוא מראה מה קרה ״במשק המאוחד״ הוא לא מצליח להראות לנו מה קרה </t>
  </si>
  <si>
    <t>בכל משק בנפרד. לשם כך, עלינו להתייחס לעובדה שהמחיר החדש שנקבע שהוא נמוך יותר, יהיה כעת תקף לשני היצרנים.</t>
  </si>
  <si>
    <t xml:space="preserve">כלומר, גם יצרני מדינה א יכולים למכור רק במחיר P1 וגם יצרני מדינה ב יכולים למכור רק במחיר P1. </t>
  </si>
  <si>
    <t>אם נציג את היצע היצרנים השונים זה לצד זה, נקבל את המצב הבא:</t>
  </si>
  <si>
    <t>יצרן א בלבד:</t>
  </si>
  <si>
    <t>יצרן ב בלבד:</t>
  </si>
  <si>
    <t>אז בעצם: הכמות הכוללת המוצעת ונצרכת בשני המשקים עולה, אך במשק ב, לאור היעדר השינוי בעקומת ההיצע הספציפית של המשק</t>
  </si>
  <si>
    <t>וירידת המחיר, הכמות המוצעת תקטן, ואילו במשק א, הכמות המוצעת תגדל (היא חייבת לגדול; כי אם סך הכמות גדלה, ויצרן ב</t>
  </si>
  <si>
    <t xml:space="preserve">מייצר פחות, יצרן א חייב לייצר יותר אם סך הייצור עלה). </t>
  </si>
  <si>
    <t>לכן, לסיכום:</t>
  </si>
  <si>
    <t xml:space="preserve">המחיר יורד (בשני המשקים). </t>
  </si>
  <si>
    <t xml:space="preserve">הכמות עולה במשק א. </t>
  </si>
  <si>
    <t>הכמות יורדת במשק ב.</t>
  </si>
  <si>
    <t xml:space="preserve">סך הכמות המצרפית בשני המשקים עולה. </t>
  </si>
  <si>
    <t xml:space="preserve">יצרן ב מוכר פחות מוצרים ללא שינוי בעקומת הביקוש ומבנה העלויות. הוא מרוויח פחות. </t>
  </si>
  <si>
    <t>יצרן א מוכר יותר מוצרים אך בפחות כסף. לא ברור מה יקרה לרווחי יצרן זה. ייתכן ויעלה, ייתכן וירד.</t>
  </si>
  <si>
    <t>מיני רציו קצרצר:</t>
  </si>
  <si>
    <t>מסים וסובסידיות הם סכומים כספיים הנגבים מיצרנים או מוענקים להם, בהתאמה. ערכים אלו יוצרים פער</t>
  </si>
  <si>
    <t>בין המחיר נטו שמקבל היצרן בעד מכירותיו (בניכוי המס או בתוספת הסובסידיה) לבין המחיר שאותו</t>
  </si>
  <si>
    <t xml:space="preserve">משלם הצרכן. </t>
  </si>
  <si>
    <t>המטרה שלנו היא לנתח את אופן ההשפעה על היבטים של שיווי משקל (כמות, מחיר, הוצאות, רווחים) במקרים</t>
  </si>
  <si>
    <t>שונים בהינתן התערבות ממשלתית כאמור.</t>
  </si>
  <si>
    <t xml:space="preserve">הניחו כי עקומות הביקוש וההיצע לנקניק הן רגילות. הממשלה החליטה להטיל מס על יצרני הנקניק. </t>
  </si>
  <si>
    <t>אחרי השינוי:</t>
  </si>
  <si>
    <t>הטלת המס על יצרני הנקניק גורמת להם לדרוש מחיר</t>
  </si>
  <si>
    <t>גבוה יותר בעבור מוצריהם כדי לפצות על העלייה במס.</t>
  </si>
  <si>
    <t>בהיעדר התערבות ממשלתית, המחיר ליצרן PP</t>
  </si>
  <si>
    <t xml:space="preserve">זהה למחיר לצרכן PC. </t>
  </si>
  <si>
    <t>המחיר לצרכן PC יקבע בנקודת החיתוך בין עקום ההיצע</t>
  </si>
  <si>
    <t xml:space="preserve">המחיר ליצרן ייקבע לפי המחיר לצרכן בניכוי המס (כלומר </t>
  </si>
  <si>
    <t xml:space="preserve">החדש לבין עקום הביקוש, כלומר בנקודה 1. </t>
  </si>
  <si>
    <t>הערך על עקום ההיצע המקורי באותה כמות - בנקודה 2</t>
  </si>
  <si>
    <t xml:space="preserve">ייקבע PP. </t>
  </si>
  <si>
    <t xml:space="preserve">בסך הכל: הכמות יורדת, המחיר לצרכן עולה והמחיר לצרכן יורד. </t>
  </si>
  <si>
    <t>נדרש 1: הציגו את השפעת הטלת המס על שיווי המשקל באופן גרפי, וציינו את הכמות והמחיר בשיווי משקל.</t>
  </si>
  <si>
    <t xml:space="preserve">אפשר גם להגדיר זאת בתור ההפרש בין המחיר לצרכן PC לבין המחיר ליצרן PP כשהוא מוכפל בסכום המס ליחידה. </t>
  </si>
  <si>
    <t>בהנחה שהקמפיין הוגדר כמוצלח, מהי השפעת המדיניות המשולבת (מסים + קמפיין שיווקי נגד נקניק) על הכמות והמחיר?</t>
  </si>
  <si>
    <t>אחת שמעלה מחיר (המס), ומצד שני היתה השפעה שדוחפת לירידת מחיר (הקטנת ביקוש), לכן לא ניתן לדעת עד כמה הקיטון</t>
  </si>
  <si>
    <t xml:space="preserve">בביקוש משמעותי והאם ועד כמה הוא אכן מספיק חזק כדי שבסך הכל, למרות השפעת המס, המחיר ירד / יעלה / לא ישתנה). </t>
  </si>
  <si>
    <t>בשורה התחתונה - הסבר ודיון תמציתי:</t>
  </si>
  <si>
    <t>אין ספק - שהכמות בשיווי המשקל החדש תקטן (ביקוש קטן, כמות קטנה).</t>
  </si>
  <si>
    <t>זאת: הן לאור המס שמקטין את ההיצע (ומייקר אותו)</t>
  </si>
  <si>
    <t>והן לאור המאמצים הממשלתיים (שמשנים את טעמי הצרכנים והופכים אותם לכאלו שמבקשים לצרוך</t>
  </si>
  <si>
    <t>לפיכך, אין ספק שהכמות תקטן - ואפשר לראות זאת גם באיור.</t>
  </si>
  <si>
    <t>לעומת זאת: עת אנו דנים בשינוי המחיר, ההשפעות הן נגדיות:</t>
  </si>
  <si>
    <t>הצמצום בהיצע (התייקרותו) בעקבות נטל המס דוחף לעליית מחירים (לצרכן).</t>
  </si>
  <si>
    <t>הצמצום בביקוש בעקבות שינוי טעמי הצרכנים - דוחף לירידת מחירים (לצרכן).</t>
  </si>
  <si>
    <t xml:space="preserve">ללא נתונים מספריים ברורים, לא נוכל לדעת איזו השפעה חזקה יותר. משכך, לא נוכל לדעת מה יקרה למחיר </t>
  </si>
  <si>
    <t>בנקודת החיתוך החדשה (3).</t>
  </si>
  <si>
    <t xml:space="preserve">פחות נקניק) - ירידה בביקושים. </t>
  </si>
  <si>
    <t xml:space="preserve">נדרש 5: הציגו גרפית את הניתוח הנובע מהטלת המס במשק זה. </t>
  </si>
  <si>
    <t>עקומת הביקוש וההיצע לנקניק במדינה רגילות. הממשלה החליטה שנקניק זה מוצר צריכה בסיסי וקבעה מחיר מקסימום אפקטיבי</t>
  </si>
  <si>
    <t xml:space="preserve">לנקניק. </t>
  </si>
  <si>
    <t>נדרש 1: הראו את גרפית ההשפעה, והסבירו את המוטיבציה להיווצרות שוק שחור במצב כזה</t>
  </si>
  <si>
    <t>נדרש 2: הניחו כעת כי בעקבות היווצרות שוק שחור הממשלה העניקה סובסידיה ליצרנים. כיצד זה יצמצם בעיית שוק שחור?</t>
  </si>
  <si>
    <t>נדרש 4: כיצד עלייה נוספת שתחול בביקוש תשפיע על גודל הסובסידיה הנדרש? מהי עוצמת ההשפעה על התקציב ביחס לעלייה בכמות?</t>
  </si>
  <si>
    <t>נדרש 1: מה יקרה למחיר לצרכן PC בעקבות הטלת מס (נסו להסביר ללא תרשים, הגיונית)?</t>
  </si>
  <si>
    <t>נדרש 2: מה יקרה למחיר ליצרן PP בעקבות הטלת המס (נסו להסביר ללא תרשים, הגיונית)?</t>
  </si>
  <si>
    <t>נדרש 3: מה יקרה לכמות המיוצרת והנמכרת בעקבות הטלת המס (נסו להסביר ללא תרשים, הגיונית)?</t>
  </si>
  <si>
    <t>נדרש 4: מה יקרה לתקבולי הממשלה ממסים בעקבות הטלת המס (נסו להסביר ללא תרשים, הגיונית)?</t>
  </si>
  <si>
    <t>הדיון העיקרי אצלנו במסים:</t>
  </si>
  <si>
    <t>הוא במס קבוע ליחידת מוצר.</t>
  </si>
  <si>
    <t>לכן - הכנסות הממשלה ממסים</t>
  </si>
  <si>
    <t>הן המכפלה הפשוטה של הכמות הנמכרת</t>
  </si>
  <si>
    <t>בגובה המס ליחידה.</t>
  </si>
  <si>
    <r>
      <t xml:space="preserve">הכנסות הממשלה ממסים הן בגובה </t>
    </r>
    <r>
      <rPr>
        <b/>
        <sz val="12"/>
        <color theme="1"/>
        <rFont val="David"/>
        <family val="2"/>
        <charset val="177"/>
      </rPr>
      <t>המס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כפול</t>
    </r>
    <r>
      <rPr>
        <sz val="12"/>
        <color theme="1"/>
        <rFont val="David"/>
        <family val="2"/>
        <charset val="177"/>
      </rPr>
      <t xml:space="preserve"> ה</t>
    </r>
    <r>
      <rPr>
        <b/>
        <u/>
        <sz val="12"/>
        <color theme="1"/>
        <rFont val="David"/>
        <family val="2"/>
        <charset val="177"/>
      </rPr>
      <t>כמות בשיווי המשקל החדש</t>
    </r>
    <r>
      <rPr>
        <sz val="12"/>
        <color theme="1"/>
        <rFont val="David"/>
        <family val="2"/>
        <charset val="177"/>
      </rPr>
      <t>, והן מצויינות גרפית באמצעות שטח המלבן האפור.</t>
    </r>
  </si>
  <si>
    <t>כמובן שהירידה בביקוש מסיטה את עקום הביקוש שמאלה / למטה, מה שמוביל לירידת הכמות עוד יותר (מהכמות Q1 לכמות</t>
  </si>
  <si>
    <t>נמוכה יותר בנקודה 3). יחד עם זאת, לגבי ההשפעה על המחיר לצרכן - לא ניתן לקבוע באופן חד משמעי. שהרי מצד אחד, היתה השפעה</t>
  </si>
  <si>
    <t xml:space="preserve">עקומת הביקוש לנקניק במדינת ״סאונה כפויה״ קשיחה לחלוטין. </t>
  </si>
  <si>
    <t>הואיל והביקוש קשיח לחלוטין הצרכן יצרוך בכל מקרה את אותה הכמות - ולכן, בשונה מהמקרה הרגיל, שבו העלאת המחירים</t>
  </si>
  <si>
    <t>על ידי היצרן מובילה במקביל לירידה בכמות המבוקשת, כעת - הכמות המבוקשת תישאר זהה, והצרכן יספוג את כל עליית המחיר</t>
  </si>
  <si>
    <t xml:space="preserve">הנובעת מהמס. </t>
  </si>
  <si>
    <t>הואיל והעלאת המחיר בגין גובה המס היא באופן מלא על הצרכן במקרה של ביקוש קשיח לחלוטין - המחיר יעלה בדיוק בגובה המס</t>
  </si>
  <si>
    <t xml:space="preserve">כך שהמחיר נטו ליצרן בניכוי המס יישאר זהה. </t>
  </si>
  <si>
    <t xml:space="preserve">ייווצרו תקבולים בגובה הכמות (שנותרת קבועה) כפול המס ליחידה. </t>
  </si>
  <si>
    <t>כאשר מנהיגים מחיר מקסימום אפקטיבי</t>
  </si>
  <si>
    <t>המשמעות היא: הממשלה דורשת שהמחיר</t>
  </si>
  <si>
    <t>המירבי של המוצר יהיה נמוך יותר מהמחיר</t>
  </si>
  <si>
    <t xml:space="preserve">שצפוי להקבע בשיווי משקל בשוק זה. </t>
  </si>
  <si>
    <t>עודף ביקוש</t>
  </si>
  <si>
    <t>כתוצאה מהפעולה יווצר בוודאות עודף ביקוש</t>
  </si>
  <si>
    <t>במחיר המקסימום שכן, הצרכנים רוצים</t>
  </si>
  <si>
    <t>לקנות יותר במחיר נמוך זה (כמות Q1)</t>
  </si>
  <si>
    <t>והיצרנים מוכנים להציע פחות במחיר נמוך</t>
  </si>
  <si>
    <t xml:space="preserve">כזה (כמות Q2). </t>
  </si>
  <si>
    <t>לכן יש מוטיבציה להיווצרות שוק שחור:</t>
  </si>
  <si>
    <t>צרכנים ממולחים יקנו באטרף ראשונים מהר</t>
  </si>
  <si>
    <t>את כל הכמות וימכרו אותה בשווקים שחורים</t>
  </si>
  <si>
    <t>ללא פיקוח במחיר גבוה יותר.</t>
  </si>
  <si>
    <t>סובסידיה מעניקה תשלום / תמורה נוספת</t>
  </si>
  <si>
    <t xml:space="preserve">ליצרן בגין כל יחידה נמכרת. </t>
  </si>
  <si>
    <t>כפועל יוצא, היצרן מוכן להציע כמויות</t>
  </si>
  <si>
    <t>גבוהות יותר בכל מחיר בסיס.</t>
  </si>
  <si>
    <t>טכנית - ההיצע יגדל / עקום ההיצע ינוע</t>
  </si>
  <si>
    <t xml:space="preserve">ימינה / למטה בגובה הסובסידיה. </t>
  </si>
  <si>
    <t>אם הסובסידיה ליחידת מוצר גבוהה מספיק</t>
  </si>
  <si>
    <t>כדי שנקודת החיתוך החדשה של ההיצע S1</t>
  </si>
  <si>
    <t>עם עקום הביקוש D תהיה בנקודה 2 (שמייצגת</t>
  </si>
  <si>
    <t>את הכמות המבוקשת על ידי הצרכנים במחיר</t>
  </si>
  <si>
    <t>המקסימום שנקבע) עודף הביקוש ייסגר</t>
  </si>
  <si>
    <t>לחלוטין, והמוטביציה לקיום שוק שחור - תיעלם.</t>
  </si>
  <si>
    <t>נדרש 3: הציגו את גודל התקציב הנדרש לשם יישום הסובסידיה שתבטל לחלוטין את המוטיבציה לשוק שחור -  באופן גרפי</t>
  </si>
  <si>
    <t>אולי בפחות מ-10%?</t>
  </si>
  <si>
    <t>במלים אחרות: אם נניח הביקוש עולה ב-10% האם גם התקציב הנדרש ליישום הסובסידיה יעלה ב-10%? אולי ביותר מ-10%?</t>
  </si>
  <si>
    <t>תקציר:</t>
  </si>
  <si>
    <t xml:space="preserve">בעקבות עליית הכמות </t>
  </si>
  <si>
    <t>בפני עצמה ב-10%, לכאורה</t>
  </si>
  <si>
    <t>ניתן היה לטעון שגם תקציב</t>
  </si>
  <si>
    <t xml:space="preserve">הסובסידיה הנדרש </t>
  </si>
  <si>
    <t xml:space="preserve">עלה ב-10%. </t>
  </si>
  <si>
    <t>אלא שטענה כזו לא נכונה,</t>
  </si>
  <si>
    <t xml:space="preserve">משום שאיננה מביאה בחשבון </t>
  </si>
  <si>
    <t xml:space="preserve">את העובדה שכדי לייצר יותר - </t>
  </si>
  <si>
    <t>ידרוש היצרן מחיר גבוה יותר.</t>
  </si>
  <si>
    <t xml:space="preserve">ולכן הסובסידיה ליחידה </t>
  </si>
  <si>
    <t>תגדל כדי לספק את הביקוש</t>
  </si>
  <si>
    <t xml:space="preserve">העודף. </t>
  </si>
  <si>
    <t xml:space="preserve">ואם כך: </t>
  </si>
  <si>
    <t>יש גם עלייה בתקציב שנובעת מעליית הביקוש - 10%</t>
  </si>
  <si>
    <t xml:space="preserve">וגם עלייה בתקציב שנובעת מעלייה בסובסידיה ליחידה </t>
  </si>
  <si>
    <t>לכן סך העלייה בתקציב הנדרש גבוהה יותר</t>
  </si>
  <si>
    <t xml:space="preserve">משיעור העלייה בביקוש. </t>
  </si>
  <si>
    <t xml:space="preserve">תרגול זה כולל את מכלול היישומים הרלוונטיים ללא יוצא מן הכלל לטובת פתרון תרגיל הגשה 7. </t>
  </si>
  <si>
    <t>תרגול 9 - חזרה לבחינה וטיפים עיקריים</t>
  </si>
  <si>
    <t>כללי:</t>
  </si>
  <si>
    <t>דף הנוסחאות שמצורף לבחינה כולל הגדרות בסיסיות שהן גם מאד הגיוניות. הגדרות כגון - העלות האלטרנטיבית</t>
  </si>
  <si>
    <t>היא ההפרש בין מקסימום הייצור מהמוצר הנגדי, לבין היקף ייצורו בפועל; עלות שולית; עלות ממוצעת; עלויות</t>
  </si>
  <si>
    <t xml:space="preserve">משתנות וקבועות ועוד. </t>
  </si>
  <si>
    <t>בהתאם, למרות בקשתכם, אינני רואה עניין ביצירת תקשורת כלשהי בין הנוסחאות לבין התרגילים ברמת ה״מיפוי</t>
  </si>
  <si>
    <t>הכללי״. מעת לעת נוכל להכווין לשם, אבל אין לעניין זה קשר ל״תבניות עבודה״ או ל״תצורת גרפים״ שיש להם</t>
  </si>
  <si>
    <t>הדגש משמעותי בעיקר בנושאים המורכבים. לכן התרגול היום יהיה של תרגילים בסגנון בחינה, בהדגש נושאי</t>
  </si>
  <si>
    <t>שיווי משקל בהתערבות ממשלתית ו/או נושאים שהעליתם. בקשות נוספות תוכלו להעלות לקראת שיעור החזרה.</t>
  </si>
  <si>
    <t xml:space="preserve">כאשר עקום ה - MC יורד ולאחר מכן עולה, הרי שבהכרח עוצמת הירידה בערכו היא חזקה יותר מאשר AVC  </t>
  </si>
  <si>
    <t>ועוצמת עלייתו גבוהה יותר מאשר AVC. זאת, משום שעקום ה - AVC ״זוכר את ההיסטוריה״. משכך, ניתן</t>
  </si>
  <si>
    <t>להציג את הקשר הכללי בין MC, AVC ו - ATC במקרה זה באופן הבא:</t>
  </si>
  <si>
    <t>בהתאם לתרשים זה, כאשר AVC במינימום התפוקה גדולה יותר מאשר 13 יח׳ .</t>
  </si>
  <si>
    <t>בנקודה זו, היחס FC/Q נמוך יותר מהיחס FC/13 כי Q&gt;13 ולכן תשובה ד נכונה.</t>
  </si>
  <si>
    <t>מסיח א': שגוי לאור העובדה שלא ניתן לדעת מה יקרה להוצאות הצרכנים</t>
  </si>
  <si>
    <t>הטלת המס / העלאת מס מגדילה את הכנסות הממשלה.</t>
  </si>
  <si>
    <t>הוצאות הצרכנים: הצרכנים עברו מנקודה A לנקודה B.</t>
  </si>
  <si>
    <t>עבורם, המחיר גדל P והכמות קטנה Q.</t>
  </si>
  <si>
    <t>הוצאות הצרכנים מוגדרות בתור:</t>
  </si>
  <si>
    <t>P * Q</t>
  </si>
  <si>
    <t>הואיל והשינויים במרכיבי ההוצאה הם בכיוונים הפוכים, ניתן לקבוע את כיוון השינוי בהוצאה רק בהיוודע הגמישות.</t>
  </si>
  <si>
    <t>הואיל והגמישות ביחס למחיר איננה ידועה, לא נוכל לקבוע מה יקרה להוצאות הצרכנים.</t>
  </si>
  <si>
    <t>מסיח ב': אם הביקוש גמיש, ההוצאות לא יגדלו בעקבות עליית מחיר! נהפוך הוא!</t>
  </si>
  <si>
    <t xml:space="preserve">אם הגמישות גדולה מ-1 בערך מוחלט, הצרכנים מאד רגישים למחיר. </t>
  </si>
  <si>
    <t>זה אומר שעליית המחיר תוביל לקיטון מאד משמעותי בכמות הנצרכת על ידם.</t>
  </si>
  <si>
    <t>השינוי בכמות כלפי מטה, חזק יותר מהשינוי במחיר כלפי מעלה:</t>
  </si>
  <si>
    <t>לכן בסך הכל המכפלה המשקפת ההוצאה:</t>
  </si>
  <si>
    <t>קטן, הוצאות הצרכנים קטנות</t>
  </si>
  <si>
    <t>מסיח ג': ביקוש קשיח לחלוטין - כמות ללא שינוי למרות עליית מחיר = = = הוצאות עולות</t>
  </si>
  <si>
    <t>אם הביקוש קשיח לחלוטין - הצרכנים יצרכו אותה כמות בדיוק, ראס בן ענו. לא משנה מה גובהו של המחיר.</t>
  </si>
  <si>
    <t>הצרכנים צורכים אותו דבר, משלמים הרבה מאד מסים - הכמות הנצרכת לא קטנה.</t>
  </si>
  <si>
    <t>ההוצאות שלהם גדלו.</t>
  </si>
  <si>
    <t>המסיח נכון</t>
  </si>
  <si>
    <t>מסיח ד':  נשלל - ביקוש גמיש לחלוטין - הכנסות הממשלה עדיין קיימות בעקבות הטלת מס</t>
  </si>
  <si>
    <t>אם הביקוש גמיש לחלוטין - הצרכנים מוכנים לשלם את אותו המחיר בדיוק, לא משנה מה קורה להיצע.</t>
  </si>
  <si>
    <t xml:space="preserve">הכמות שמוכנים היצרנים להציע במחיר קבוע זה בעקבות הטלת המס - תקטן. </t>
  </si>
  <si>
    <t xml:space="preserve">עדיין, תהיה כמות חיובית שתסופק, ובגינה ישלמו היצרנים מסים (שיספגו כל המס) - עדיין יש הכנסות ממשלה, </t>
  </si>
  <si>
    <t>הוצאות הצרכנים אכן קטנות: משלמים אותו מחיר ליחידה על כמות נמוכה יותר.</t>
  </si>
  <si>
    <t>מבחן 2 שאלה 7 - נושא שלא תרגלנו - מחיר מינימום</t>
  </si>
  <si>
    <t xml:space="preserve">מחיר מינימום = מחיר הגבוה ממחיר שיווי משקל. </t>
  </si>
  <si>
    <t xml:space="preserve">במחיר מינימום נוצר עודף היצע (בשונה ממחיר מקסימום שיוצר עודף ביקוש). </t>
  </si>
  <si>
    <t>עודף ההיצע מטופל על ידי הממשלה במכסות ייצור - מצמצמים את הכמות המותרת לייצור, כך שהיא נקבעת</t>
  </si>
  <si>
    <t xml:space="preserve">בנקודה B במקום בנקודה C. </t>
  </si>
  <si>
    <t xml:space="preserve">טענה א: לא ניתן לקבוע שמצבם של היצרנים משתפר; הם מוכרים במחיר גבוה יותר - אך פחות סחורה. </t>
  </si>
  <si>
    <t xml:space="preserve">טענה ב: לא ניתן לקבוע שהוצאות הצרכנים ירדו; הם קונים פחות אך במחיר גבוה יותר (לכן התשובה תלויה בגמישות). </t>
  </si>
  <si>
    <t xml:space="preserve">טענה ג: שגויה. שכן בהחלט ייתכן שרווחי היצרנים ירדו ו/או שהוצאות הצרכנים יעלו. </t>
  </si>
  <si>
    <t>טענה ד: נכונה. אם הביקוש קשיח, כאשר חלה עליית מחיר ובמקביל ירידת כמות, סך הוצאות הצרכנים עולות.</t>
  </si>
  <si>
    <t xml:space="preserve">לכן התשובה ד. </t>
  </si>
  <si>
    <t>מבחן לדוגמא 2, שאלה 3 בנושא תקבולי הממשלה</t>
  </si>
  <si>
    <t>מבחן לדוגמא 2, שאלה 2 - לבקשת אוריה - הצגה גרפית של הקשר בין עקומי ההוצאות של היצרן</t>
  </si>
  <si>
    <t>מבחן לדוגמא 2 - שאלה 10 - עלויות אלטרנטיביות - לבקשת אוריה</t>
  </si>
  <si>
    <t>עגבניות
X</t>
  </si>
  <si>
    <t>מלפפונים
Y</t>
  </si>
  <si>
    <t>קרקע א'</t>
  </si>
  <si>
    <t>6/6 = 1</t>
  </si>
  <si>
    <t>1/1 = 1</t>
  </si>
  <si>
    <t>קרקע ב'</t>
  </si>
  <si>
    <t>20/10 = 2</t>
  </si>
  <si>
    <t>1/2 = 0.5</t>
  </si>
  <si>
    <t>שלב 1 - בהצגת עקומת התמורה - גרפית:</t>
  </si>
  <si>
    <t xml:space="preserve">לחשב את נק' המקסימום - את היקף הייצור המירבי מכל מוצר בהנחה שכל גורמי הייצור מנותבים אליו. </t>
  </si>
  <si>
    <t>Y(MAX) = 100 * 6 + 100 * 20 =</t>
  </si>
  <si>
    <t xml:space="preserve">X(MAX) = 100 * 6 + 100 * 10 = </t>
  </si>
  <si>
    <t>שלב 2 - זיהוי "יתרון יחסי" בייצור כל מוצר - על בסיס העלויות האלטרנטיביות השוליות:</t>
  </si>
  <si>
    <t>לקרקע א' יתרון יחסי בייצור X.</t>
  </si>
  <si>
    <t>לקרקע ב' יתרון יחסי בייצור Y.</t>
  </si>
  <si>
    <t>שלב 3 - הצורה של עקומת התמורה:</t>
  </si>
  <si>
    <t>כאשר ישנם סוגים של גורמי ייצור, בעלי עא"ש שונות, ויתרון יחסי שונה (תלוי במוצר), עקומת</t>
  </si>
  <si>
    <t xml:space="preserve">התמורה "שבורה". למגוון צרכים, חשוב לזהות את נקודת השבר הזו. </t>
  </si>
  <si>
    <t>שלב 4 - זיהוי "נקודת השבר":</t>
  </si>
  <si>
    <t>בהגדרה - עקומת התמורה "נשברת" באותה נקודה שבה כל גורם ייצור עוסק אך ורק בייצור המוצר שיש לו יתרון יחסי בו.</t>
  </si>
  <si>
    <t>לקרקע א', שיש 100 יח' ממנה, יש יתרון יחסי בייצור X. אם נייצר באמצעות קרקע זו רק X, בסה"כ תפוקת X תהיה:</t>
  </si>
  <si>
    <t>100 * 6 = 600</t>
  </si>
  <si>
    <t xml:space="preserve">X(שבר) = </t>
  </si>
  <si>
    <t>לקרקע ב', שיש 100 יח' ממנה, יש יתרון יחסי בייצור Y. אם נייצר באמצעות קרקע זו רק Y, בסה"כ תפוקת Y תהיה:</t>
  </si>
  <si>
    <t xml:space="preserve">Y(שבר) = </t>
  </si>
  <si>
    <t>עלות שולית 
X</t>
  </si>
  <si>
    <t>עלות שולית
 Y</t>
  </si>
  <si>
    <t>מדוע? משום שהעלות השולית בייצור X בקרקע א׳ (1) נמוכה מהעלות השולית בייצור X בקרקע ב׳ (2).</t>
  </si>
  <si>
    <t>דיון בסעיף א - כשההוצאה האלטרנטיבית הכוללת בייצור עגבניות גדלה מ- 200 ל-800 טון מלפפונים,</t>
  </si>
  <si>
    <t>ההוצאה האלטרנטיבית השולית בייצור מלפפונים קטנה</t>
  </si>
  <si>
    <t>כל עלות אלטרנטיבית מוגדרת במונחי המוצר ה"נגדי".</t>
  </si>
  <si>
    <t>כאשר אמרו: העלות האלטרנטיבית הכוללת בייצור עגבניות - למעשה אמרו - "על כמה מלפפונים אני מוותר"</t>
  </si>
  <si>
    <t>לטובת ייצור עגבניות זה.</t>
  </si>
  <si>
    <t xml:space="preserve">Y(MAX) - Y(0) = </t>
  </si>
  <si>
    <t>היקף ייצור מירבי של מלפפונים, אם לא הייתי מייצר עגבניות כלל.</t>
  </si>
  <si>
    <t>Y(0)</t>
  </si>
  <si>
    <t>היקף ייצור המלפפונים במצב המוצא (מצב 0).</t>
  </si>
  <si>
    <t>בנקודת מוצא זו, מייצרים אם כך 200 מלפפונים פחות מהמקס':</t>
  </si>
  <si>
    <t>2,600 - 200 = 2,400</t>
  </si>
  <si>
    <t>נשאלת השאלה, האם אני "לפני" או "אחרי" נקודת השבר? אני בנקודה A.</t>
  </si>
  <si>
    <r>
      <rPr>
        <sz val="12"/>
        <color theme="1"/>
        <rFont val="David Libre"/>
      </rPr>
      <t xml:space="preserve">במצב החדש, העלות האלטרנטיבית הכוללת בעגבניות </t>
    </r>
    <r>
      <rPr>
        <u/>
        <sz val="12"/>
        <color theme="1"/>
        <rFont val="David Libre"/>
      </rPr>
      <t>נתון</t>
    </r>
  </si>
  <si>
    <t xml:space="preserve">Y(MAX) - Y(1) = </t>
  </si>
  <si>
    <t>במצב החדש, בנקודה B, ייצור מלפפונים:</t>
  </si>
  <si>
    <t>2,600 - 800 = 1,800</t>
  </si>
  <si>
    <t>עד נקודת השבר - העלות האלטרנטיבית השולית בייצור המוצר על הציר האופקי נמוכה יחסית.</t>
  </si>
  <si>
    <t>אחרי נקודת השבר - העלות האלטרנטיבית השולית בייצור המוצר על הציר האופקי גבוהה יחסית.</t>
  </si>
  <si>
    <t>דיון בסעיף ב - מעבר לייצור יעיל מזיז (משפר) את עקומת התמורה - האמנם?</t>
  </si>
  <si>
    <t>עקומת התמורה איננה זזה ואיננה משתנה בעקבות קיום או אי קיום יעילות ייצור.</t>
  </si>
  <si>
    <t>מה שכן משתנה - זה המיקום ביחס אליה.</t>
  </si>
  <si>
    <t>אם אנו יעילים - נימצא בהגדרה על עקומת התמורה.</t>
  </si>
  <si>
    <t>אם איננו יעילים - נימצא בהגדרה מתחתיה / משמאל לה.</t>
  </si>
  <si>
    <t>עקומת התמורה = מראה את היקף הצריכה המיטבי, בהנחה שיעילים.</t>
  </si>
  <si>
    <t>תישאר קבועה אלא אם יש שיפור טכנולוגי או דרך אחרת שמשנה את התפוקה / הרכבה.</t>
  </si>
  <si>
    <t>דיון בסעיף ג - כמה מלפפונים מייצרים ביעילות אם מייצרים 700 עגבניות? האמנם 1900?</t>
  </si>
  <si>
    <t>למעשה ננסה למצוא את מס' המלפפונים בנק' C (למצוא את סימן השאלה):</t>
  </si>
  <si>
    <t>ראינו שבנקודת השבר מייצרים 600 עגבניות, אנו מייצרים בשאלה 700 עגבניות, אנו בנקודה C, מימין לנקודת השבר.</t>
  </si>
  <si>
    <t>בנקודת השבר, כל גורם ייצור מייצר רק את מה שהוא "טוב בו" (יתרון יחסי):</t>
  </si>
  <si>
    <t>במקרה זה 600 עגבניות - זה לא מספיק. צריך עוד 100 עגבניות, בלית ברירה, לאחר מיצוי קרקע מסוג א',</t>
  </si>
  <si>
    <t>צריך עוד 10 קרקעות מסוג ב' שכל אחת מהן מסוגלת לייצר 10 עגבניות כדי להגיע בסך הכל ל-100 עגבניות</t>
  </si>
  <si>
    <t>נוספות הנדרשות לי כדי להשלים תפוקת העגבניות ל-700:</t>
  </si>
  <si>
    <t>600 + 100 = 700</t>
  </si>
  <si>
    <t>מקרקע ב' נותרו כעת 90 יח' בלבד, שישרתו בייצור Y.</t>
  </si>
  <si>
    <t>זה סימן השאלה - הנדרש.</t>
  </si>
  <si>
    <t>90 * 20 = 1,800</t>
  </si>
  <si>
    <t xml:space="preserve">Y(C) = </t>
  </si>
  <si>
    <t>הטענה ציינה שמייצרים 1900 טון מלפפונים בנקודה זו - ולכן שגויה.</t>
  </si>
  <si>
    <t>דיון בסעיף ד - מהי ההוצאה האלטרנטיבית הממוצעת בייצור מלפפונים? האמנם 2 טון עגבניות?</t>
  </si>
  <si>
    <t>עלות אלטרנטיבית ממוצעת: עלות אלט' כוללת (סך ויתור מהמוצר הנגדי), חלקי סך היח' מהמוצר הנוכחי.</t>
  </si>
  <si>
    <t>עלות אלטרנטיבית ממוצעת בייצור מלפפונים:</t>
  </si>
  <si>
    <t>X(MAX) - X(C)</t>
  </si>
  <si>
    <t>Y(C)</t>
  </si>
  <si>
    <r>
      <rPr>
        <sz val="12"/>
        <color theme="1"/>
        <rFont val="David Libre"/>
      </rPr>
      <t xml:space="preserve">נחלק את </t>
    </r>
    <r>
      <rPr>
        <b/>
        <sz val="12"/>
        <color theme="1"/>
        <rFont val="David Libre"/>
      </rPr>
      <t>ההפרש בין היקף הייצור המירבי מהמוצר הנגדי (XMAX) לבין היקף הייצור בפועל ממנו XC = עלות אלט' כוללת ב-Y</t>
    </r>
  </si>
  <si>
    <r>
      <rPr>
        <sz val="12"/>
        <color theme="1"/>
        <rFont val="David Libre"/>
      </rPr>
      <t>ב</t>
    </r>
    <r>
      <rPr>
        <b/>
        <sz val="12"/>
        <color theme="1"/>
        <rFont val="David Libre"/>
      </rPr>
      <t>היקף הייצור מהמוצר Y בפועל - YC</t>
    </r>
  </si>
  <si>
    <t xml:space="preserve">(1,600 - 700)/1,800 = </t>
  </si>
  <si>
    <t>קיבלנו שלפי ההגדרה, העלות האלטרנטיבית הממוצעת בייצור מלפפונים בנק' זו היא 0.5 עגבניה.</t>
  </si>
  <si>
    <t>לכן נשלול מסיח ד'.</t>
  </si>
  <si>
    <t>במצב המוצא, העלות האלטרנטיבית הכוללת בעגבניות נתונה:</t>
  </si>
  <si>
    <r>
      <t xml:space="preserve">עלות שולית לעגבניה = נמוכה, </t>
    </r>
    <r>
      <rPr>
        <b/>
        <sz val="12"/>
        <color theme="1"/>
        <rFont val="David Libre"/>
      </rPr>
      <t>לכן: עא"ש מלפפון = גבוהה</t>
    </r>
  </si>
  <si>
    <t>עלות שולית לעגבניה = גבוהה, לכן עלות שולית למלפפון - נמוכה.</t>
  </si>
  <si>
    <t>לכן תשובה א נכונה.</t>
  </si>
  <si>
    <t>שיש לה יתרון יחסי ב - X, נפנה להעסיק קרקעות מסוג ב' בייצור מוצר זה.</t>
  </si>
  <si>
    <t xml:space="preserve">מבחן לדוגמא 2, שאלה 13 - שיווי משקל בהינתן מגוון אוכלוסיות </t>
  </si>
  <si>
    <t>נוח מאד להציג את הביקוש של כל קבוצה ובהקשר לשוק כולו, את הביקוש המצרפי וההיצע (כלומר, שיווי משקל).</t>
  </si>
  <si>
    <t>כך נקבל:</t>
  </si>
  <si>
    <t xml:space="preserve">טענה א: נכונה. בסך הכל יש עלייה בכמות וגם עלייה במחיר. </t>
  </si>
  <si>
    <t>טענה ב: שגויה. מספר הנסיעות של הצעירים יקטן, אך מספר הנסיעות הכולל יגדל.</t>
  </si>
  <si>
    <t>טענה ג: שגויה. אם בסך הכל חלה עליה בנסיעות, והצעירים נוסעים פחות, בהכרח הקשישים נוסעים יותר.</t>
  </si>
  <si>
    <t xml:space="preserve">טענה ד: בשוק הצעירים חלה עלייה במחיר וירידה בכמות. ללא מידע בדבר גמישות הביקוש לא נוכל לדעת </t>
  </si>
  <si>
    <t xml:space="preserve">מה קרה לסך ההוצאות שלהם. </t>
  </si>
  <si>
    <t>מבחן 2 - שאלה 11 - שיווי משקל ומוצרים תחליפיים</t>
  </si>
  <si>
    <t>מסיח א' - שגוי. כמות X גדלה, כמות Y קטנה.</t>
  </si>
  <si>
    <t>מסיח ב' - לא נכון. ירידת מחיר X חלה במעבר מ-A ל-B בשוק מוצר X</t>
  </si>
  <si>
    <t>מסיח ג - לא נכון.</t>
  </si>
  <si>
    <t>מסיח ד נכון.</t>
  </si>
  <si>
    <t>מבחן לדוגמא 2 - שאלה 1 - סוגי מוצרים, גמישויות והקשר להוצאה</t>
  </si>
  <si>
    <t>טענה 1:</t>
  </si>
  <si>
    <t>מוצר נורמלי: כאשר ההכנסה גדלה - הצריכה ממנו גדלה.</t>
  </si>
  <si>
    <t>שגויה</t>
  </si>
  <si>
    <t>נשים לב שבשאלה יש שני מוצרים: מיץ פטל ובמבה.</t>
  </si>
  <si>
    <t>העבודה שמיץ פטל מוצר נורמלי - כלומר צריכתו גדלה עם הגידול בהכנסה, לא מספרת</t>
  </si>
  <si>
    <t>מה יקרה להיקף הצריכה מבמבה עם הגידול בהכנסה.</t>
  </si>
  <si>
    <t>טענה 2:</t>
  </si>
  <si>
    <t>ברגע שהצרכן מוציא סכום קבוע על במבה, נניח 100 ש"ח - אזי אם ההכנסה גדלה,</t>
  </si>
  <si>
    <t xml:space="preserve">ברור שכל יתר ההכנסה (שגדלה כעת) תוקצה למיץ פטל. במצב כזה, ההוצאה על מיץ פטל </t>
  </si>
  <si>
    <t>איננה קבועה, ולכן אין גמישות יחידתית של מיץ פטל ביחס להכנסה.</t>
  </si>
  <si>
    <t>כלומר: כדי להראות גמישות יחידתית, צריך להראות הוצאה קבועה (במקרה זה על מיץ פטל).</t>
  </si>
  <si>
    <t xml:space="preserve">קיום של עודף היצע לא יכול להתקיים לאורך זמן בהיעדר התערבות ממשלתית. </t>
  </si>
  <si>
    <t>וזאת משום - שהואיל והשוק בתחרות, היצרנים ייטו להוריד מחירים כדי למנוע ״ריקבון סחורה״.</t>
  </si>
  <si>
    <t>כדי למנוע זאת, יש 2 אפשרויות להתערבות ממשלה:</t>
  </si>
  <si>
    <t xml:space="preserve">א. קניית עודפים על ידי הממשלה במחיר המינימום. </t>
  </si>
  <si>
    <t xml:space="preserve">ב. קביעת מכסות ייצור - שזה המקרה שנדון פה. </t>
  </si>
  <si>
    <t xml:space="preserve">צריך לזכור שבמצב המוצא לפני התערבות ממשלה, המחיר והכמות נקבעו בנקודה A. </t>
  </si>
  <si>
    <t xml:space="preserve">בעקבות ההתערבות, הצרכנים עברו לנקודה B, שבה המחיר P עולה והכמות Q יורדת. </t>
  </si>
  <si>
    <t>לא נוכל לקבוע מה קורה לסך הוצאות הצרכנים P*Q אלא אם נקבל מידע בדבר גמישות הביקוש ביחס למחיר.</t>
  </si>
  <si>
    <t xml:space="preserve">אינטואיטיבית: הצרכנים ״רגישים במידה מועטה״ לשינויי מחיר; לכן למרות עליית המחיר המשמעותית יחסית, </t>
  </si>
  <si>
    <t>הם מקטינים את הכמות במידה מועטה בלבד. במלים אחרות, העלייה במחיר ״חזקה יותר״ מהירידה בכמות,</t>
  </si>
  <si>
    <t>כך שסך ההוצאה עולה.</t>
  </si>
  <si>
    <t xml:space="preserve">הטלה של מסים / העלאת מסים משמעה עלייה בעקום ההיצע (צמצום ההיצע), עליית מחיר לצרכן </t>
  </si>
  <si>
    <t xml:space="preserve">וירידת מחיר ליצרן. </t>
  </si>
  <si>
    <t>ביקוש גמיש לחלוטין - אין מצב שהמחיר</t>
  </si>
  <si>
    <t>לצרכן עולה.</t>
  </si>
  <si>
    <t>הירידה בהיצע תתורגם לירידה בכמות,</t>
  </si>
  <si>
    <t xml:space="preserve">ללא שינוי במחיר לצרכן. </t>
  </si>
  <si>
    <t>המחיר ליצרן הוא המחיר לצרכן בניכוי נטל המס ליחידה.</t>
  </si>
  <si>
    <t>במלים אחרות, כל המס ליחידה הוא על כתפי היצרן.</t>
  </si>
  <si>
    <t>הכנסות הממשלה:</t>
  </si>
  <si>
    <t>לפי המס העדכני הגבוה יותר ליחידה</t>
  </si>
  <si>
    <t>כפול הכמות הנמוכה יותר בשיווי משקל</t>
  </si>
  <si>
    <t>השינויים (השיפועים)</t>
  </si>
  <si>
    <t>של MC (עלות שולית)</t>
  </si>
  <si>
    <t>הם תמיד ה״חדים ביותר״</t>
  </si>
  <si>
    <t>אם העלות השולית יורדת</t>
  </si>
  <si>
    <t>ואז עולה, העלות המשתנה</t>
  </si>
  <si>
    <t>הממוצעת AVC תגיע</t>
  </si>
  <si>
    <t>למינימום בהיקף ייצור</t>
  </si>
  <si>
    <t xml:space="preserve">גבוה יותר מאשר זה של מינימום MC. </t>
  </si>
  <si>
    <t>ספציפית, MIN AVC</t>
  </si>
  <si>
    <t>נמצא בנק׳ החיתוך בין AVC  ל - MC</t>
  </si>
  <si>
    <t xml:space="preserve">לגבי העלות הכוללת הממוצעת ATC, </t>
  </si>
  <si>
    <t xml:space="preserve">לאור ההשפעה של הירידה בעלות </t>
  </si>
  <si>
    <t xml:space="preserve">הקבועה הממוצעת על ATC - </t>
  </si>
  <si>
    <t>העלייה ב -  ATC (ונק׳ MIN ATC)</t>
  </si>
  <si>
    <t>היא עבור היקף ייצור שגבוה יותר</t>
  </si>
  <si>
    <t>מנק׳ המינימום של שתי העקומות</t>
  </si>
  <si>
    <t xml:space="preserve">האחרות. </t>
  </si>
  <si>
    <t xml:space="preserve">התשובה ד. </t>
  </si>
  <si>
    <t>הסברים כלליים - בהדגש שיווי משקל והתערבות</t>
  </si>
  <si>
    <t xml:space="preserve">עלייה בכמות המבוקשת). </t>
  </si>
  <si>
    <t>מחיר</t>
  </si>
  <si>
    <t>משמאל לימין (עלייה במחיר משמעה עלייה בכמות המוצעת) ועקום ביקוש D יורד משמאל לימין (ירידה במחיר משמעה</t>
  </si>
  <si>
    <t>מצב מוצא - עקומות רגילות, טרם הטלת</t>
  </si>
  <si>
    <t>מס:</t>
  </si>
  <si>
    <t>בעקבות הטלת מס - היצרנים דורשים מחיר גבוה יותר</t>
  </si>
  <si>
    <t>בעקבות התוספת לעלויות:</t>
  </si>
  <si>
    <t>לפני הטלת המס - אין פער בין המחיר ליצרן</t>
  </si>
  <si>
    <t xml:space="preserve">למחיר לצרכן (יש מחיר אחד). </t>
  </si>
  <si>
    <t xml:space="preserve">בעקבות הטלת המס, היצרן מנסה להעלות את המחיר, </t>
  </si>
  <si>
    <t>העלאת המחיר נתקלת בהקטנת הכמות, כך שבעקבות</t>
  </si>
  <si>
    <t xml:space="preserve">השינוי הכמות המיוצרת והנמכרת יורדת (לנקודה B). </t>
  </si>
  <si>
    <t>במקביל, באותה נקודה B, נקבע המחיר החדש לצרכן PC</t>
  </si>
  <si>
    <t xml:space="preserve">שהוא גבוה יותר מהמחיר במצב המוצא. </t>
  </si>
  <si>
    <t>יחד עם זאת, המחיר ליצרן PP שמוגדר בתור המחיר לצרכן</t>
  </si>
  <si>
    <t>בניכוי המס הוא נמוך יותר מאשר המחיר במצב המוצא.</t>
  </si>
  <si>
    <t>מדוע? כי היצרן לא יכול להעלות את המחיר (במקרה הרגיל)</t>
  </si>
  <si>
    <t xml:space="preserve">בכל גובה המס, לאור התנגדות הצרכנים. </t>
  </si>
  <si>
    <r>
      <t xml:space="preserve">באופן </t>
    </r>
    <r>
      <rPr>
        <b/>
        <sz val="12"/>
        <color theme="1"/>
        <rFont val="David"/>
        <family val="2"/>
        <charset val="177"/>
      </rPr>
      <t>כללי</t>
    </r>
    <r>
      <rPr>
        <sz val="12"/>
        <color theme="1"/>
        <rFont val="David"/>
        <family val="2"/>
        <charset val="177"/>
      </rPr>
      <t xml:space="preserve"> - בהיעדר נתונים סותרים, מניחים שעקומות הביקוש וההיצע רגילות - כלומר - עקום ההיצע S עולה </t>
    </r>
  </si>
  <si>
    <t>מקרה מיוחד מעניין - הוא מקרה שבו הביקוש קשיח לחלוטין. במקרה כזה, הלקוחות מעוניינים לקנות תמיד את אותה</t>
  </si>
  <si>
    <t>הכמות, והיצרן יכול להעלות את המחיר בכל גובה המס:</t>
  </si>
  <si>
    <t>לאחר הטלת המס: הואיל והביקוש קשיח לחלוטין והלקוחות בכל</t>
  </si>
  <si>
    <t>מקרה צורכים את אותה כמות, היצרן יכול להעלות את המחיר בכל</t>
  </si>
  <si>
    <t>גובה המס, מבלי שייוצר עודף היצע וירידת מחירים מקזזת.</t>
  </si>
  <si>
    <t>ואם המחיר עולה בכל גובה המס - המחיר ליצרן (שהוא המחיר לצרכן</t>
  </si>
  <si>
    <t xml:space="preserve">שעלה בגובה המס, בניכוי המס) נשאר ללא שינוי. </t>
  </si>
  <si>
    <t>בסך הכל אפשר להתרשם ש:</t>
  </si>
  <si>
    <t xml:space="preserve">המחיר לצרכן עולה בכל גובה המס. </t>
  </si>
  <si>
    <t>המחיר ליצרן לא משתנה.</t>
  </si>
  <si>
    <t>הכמות לא משתנה.</t>
  </si>
  <si>
    <t>מקרה מיוחד מעניין נוסף - ביקוש גמיש לחלוטין:</t>
  </si>
  <si>
    <t>לפני הטלת המס:</t>
  </si>
  <si>
    <t>לאחר הטלת המס:</t>
  </si>
  <si>
    <t>היצרן דורש מחירים גבוהים יותר עבור אותה כמות. אבל הציבור בעל ביקוש</t>
  </si>
  <si>
    <t>גמיש לחלוטין, ולכן לא מוכן לקנות אפילו לא יח׳ מוצר אחת במחיר גבוה יותר.</t>
  </si>
  <si>
    <t>בלית ברירה, היצרן נאלץ להחזיר את המחיר לצרכן (למרות המס) למצבו</t>
  </si>
  <si>
    <t>המקורי, כך שהמחיר לצרכן ללא שינוי וזהה למצב המוצא.</t>
  </si>
  <si>
    <t>לעומת זאת, המחיר ליצרן שמוגדר בתור המחיר לצרכן בניכוי המס, קטן</t>
  </si>
  <si>
    <t>בכל גובה המס.</t>
  </si>
  <si>
    <t>גם הכמות יורדת בצורה משמעותית.</t>
  </si>
  <si>
    <t>בסך הכל:</t>
  </si>
  <si>
    <t>המחיר לצרכן נותר ללא שינוי.</t>
  </si>
  <si>
    <t xml:space="preserve">המחיר ליצרן יורד בכל גובה המס ליחידה. </t>
  </si>
  <si>
    <t>הכמות קטנה.</t>
  </si>
  <si>
    <t>את המצב ה״קלאסי״ של עקום היצע רגיל שעולה משמאל לימין כבר הצגנו למעלה. נציג כעת מצב של היצע קשיח לחלוטין</t>
  </si>
  <si>
    <t>וכן היצע גמיש לחלוטין.</t>
  </si>
  <si>
    <t>מצב מוצא - היצע גמיש לחלוטין, טרם הטלת</t>
  </si>
  <si>
    <t>מצב חדש - היצע גמיש לחלוטין, לאחר הטלת מס:</t>
  </si>
  <si>
    <t>בעקבות הטלת המס:</t>
  </si>
  <si>
    <t>הכמות יורדת.</t>
  </si>
  <si>
    <t>מצב מוצא - היצע קשיח לחלוטין, טרם הטלת</t>
  </si>
  <si>
    <t>מצב חדש - היצע קשיח לחלוטין, לאחר הטלת מס:</t>
  </si>
  <si>
    <t xml:space="preserve">המחיר לצרכן לא משתנה. </t>
  </si>
  <si>
    <t xml:space="preserve">המחיר ליצרן יורד בכל גובה נטל המס. </t>
  </si>
  <si>
    <t>השפעת הטלת מס על הכמויות - המצב ה״רגיל״ (ברירת מחדל), קיצוני - קשיח לחלוטין, קיצוני - גמיש לחלוטין - בהיבט ביקוש</t>
  </si>
  <si>
    <t>השפעת הטלת מס על הכמויות - המצב ה״רגיל״ (ברירת מחדל), קיצוני - קשיח לחלוטין, קיצוני - גמיש לחלוטין - בהיבט היצע</t>
  </si>
  <si>
    <t>המשמעות של מחיר מקסימום והשלכותיו</t>
  </si>
  <si>
    <t>כזכור - ברירת מחדל - היא עקומות ביקוש והיצע רגילות:</t>
  </si>
  <si>
    <t>לפני קביעת מחיר מקסימום:</t>
  </si>
  <si>
    <t>לאחר קביעת מחיר מקסימום:</t>
  </si>
  <si>
    <t>זהו מחיר נמוך יותר ממחיר שיווי משקל.</t>
  </si>
  <si>
    <t>במצב המוצא ולפני התערבות ממשלתית, התקיים</t>
  </si>
  <si>
    <t>שיווי משקל שבו הביקוש שווה להיצע, אין עודף ביקוש,</t>
  </si>
  <si>
    <t>אין עודף היצע, המחיר יציב.</t>
  </si>
  <si>
    <t>לאחר שהממשלה קבעה מחיר מינימום שנמוך ממחיר</t>
  </si>
  <si>
    <t xml:space="preserve">שיווי משקל - נוצר עודף ביקוש. </t>
  </si>
  <si>
    <t>מדוע? כי במחיר הנמוך יותר, הלקוחות רוצים לרכוש</t>
  </si>
  <si>
    <t>כמות גבוה היותר, והיצרנים מציעים למכירה כמות</t>
  </si>
  <si>
    <t>נמוכה יותר.</t>
  </si>
  <si>
    <t>לפיכך נוצר עודף ביקוש, שיוצר לחץ ל:</t>
  </si>
  <si>
    <t>א. עליית מחירים (שלא יכולים לעלות - לאור המגבלה הממשלתית)</t>
  </si>
  <si>
    <t>ב. שוק שחור (נסיון לעקוף את מנגנון השוק - ולמכור לצרכנים במחירים גבוהים יותר)</t>
  </si>
  <si>
    <t>היכולת של סובסידיה להקטין את עודף הביקוש ולצמצם תופעת השוק השחור בהינתן מחיר מקסימום</t>
  </si>
  <si>
    <t>מצב של מחיר מקסימום ללא סובסידיה:</t>
  </si>
  <si>
    <t>מצב שבו ניתנת סובסידיה מספקת ליצרנים:</t>
  </si>
  <si>
    <t>מבחן 3 שאלה 2 - היצע קשיח לחלוטין, ביקוש ״רגיל״ והמשמעות של הטלת מס</t>
  </si>
  <si>
    <t>לפני הטלת המס</t>
  </si>
  <si>
    <t>אחרי הטלת המס</t>
  </si>
  <si>
    <t>אחרי הטלת המס + עלייה בביקוש</t>
  </si>
  <si>
    <t>מצב מוצא</t>
  </si>
  <si>
    <t>רפרנס כללי</t>
  </si>
  <si>
    <t>הכמות לא השתנתה (כי ההיצע קשיח לחלוטין) - Q לל״ש</t>
  </si>
  <si>
    <t>והמס ליחידה לא השתנה - T לל״ש, - אזי סך תקבולי</t>
  </si>
  <si>
    <t>הממשלה ממסים לא ישתנה - Q*T לל״ש.</t>
  </si>
  <si>
    <t>מבחן 3 - שאלה 14 - שיפור טכנולוגי בייצור מוצר ספציפי, והקשר לפדיון יצרנים ועודף צרכנים</t>
  </si>
  <si>
    <t>מצב מוצא:</t>
  </si>
  <si>
    <t xml:space="preserve">פדיון היצרן: הכמות כפול המחיר (מחיר ליצרן, שכאן בהיעדר מס - </t>
  </si>
  <si>
    <t xml:space="preserve">זה המחיר הכללי): </t>
  </si>
  <si>
    <t>TR = P * Q</t>
  </si>
  <si>
    <t xml:space="preserve">עודף הצרכן - שטח המשולש, המראה את סיכום פערי המחירים בין </t>
  </si>
  <si>
    <t>המחיר שהצרכן מוכן לשלם על כל יחידה ויחידה לבין המחיר</t>
  </si>
  <si>
    <t>האחיד שנקבע בתחרות משוכללת</t>
  </si>
  <si>
    <t>שיפור טכנולוגי - עלייה בהיצע, S נע ימינה:</t>
  </si>
  <si>
    <t>בעקבות עליית ההיצע, נק׳ שיווי המשקל החדשה היא</t>
  </si>
  <si>
    <t xml:space="preserve">נקודה B שבה המחיר יורד והכמות עולה. </t>
  </si>
  <si>
    <t>ניתן גם להתרשם שעודף הצרכן גדל.</t>
  </si>
  <si>
    <t>לגבי פדיון היצרן: הוא מוגדר בתור מכפלת המחיר בכמות.</t>
  </si>
  <si>
    <t xml:space="preserve">אנו יודעים שבשיווי המשקל החדש המחיר P יורד, </t>
  </si>
  <si>
    <t>והכמות Q עולה. לכן, לא נוכל לדעת ללא מידע נוסף</t>
  </si>
  <si>
    <t xml:space="preserve">מה יקרה למכפלה P*Q. </t>
  </si>
  <si>
    <t xml:space="preserve">הדבר תלוי בגמישות הביקוש. </t>
  </si>
  <si>
    <t>מבחן 3 - שאלה 8 - גמישות ביקוש יחידתית ושינוי בנטל המס</t>
  </si>
  <si>
    <t>לפני שהקטינו את סכום המס:</t>
  </si>
  <si>
    <t>אחרי שהקטינו את סכום המס:</t>
  </si>
  <si>
    <t>בעקבות השינוי - הכמות עלתה והמחיר לצרכן ירד.</t>
  </si>
  <si>
    <t xml:space="preserve">לא ניתן לדעת באופן ישיר מה קרה להוצאות הצרכנים - </t>
  </si>
  <si>
    <t>שהן PC*Q אלא אם יתקבל מידע בדבר גמישות</t>
  </si>
  <si>
    <t>הביקוש...</t>
  </si>
  <si>
    <t>אבל כאן נתון שגמישות הביקוש יחידתית.</t>
  </si>
  <si>
    <t xml:space="preserve">לכן סך הוצאות הצרכנים ללא שינוי. </t>
  </si>
  <si>
    <t>וטענה א נפסלת.</t>
  </si>
  <si>
    <t>הכנסות הממשלה ממסים:</t>
  </si>
  <si>
    <t>הממשלה גובה פחות ש״ח על כל יחידה שהיצרן מוכר.</t>
  </si>
  <si>
    <t xml:space="preserve">אמנם היצרן מוכר יותר יחידות - אך ההשפעה של המכירות </t>
  </si>
  <si>
    <t>הנוספות איננה חזקה כמו הפחתת המס ליחידה.</t>
  </si>
  <si>
    <t>לכן, סך הכנסות הממשלה ממסים קטנות.</t>
  </si>
  <si>
    <t>במקור גבה מהלקוח 1000</t>
  </si>
  <si>
    <t>אחרי השינוי גבה מהלקוח 1000</t>
  </si>
  <si>
    <t>אחרי השינוי - ה-1000 הללו</t>
  </si>
  <si>
    <t xml:space="preserve">מתבטאים בפחות מסים </t>
  </si>
  <si>
    <t>כי מקטינים את נטל המס היחסי</t>
  </si>
  <si>
    <t>מבחן 3 שאלה 7 - שאלה חישובית עם הגדרות מתמטיות לפונקציית ביקוש והיצע, והקשר לעודף הצרכנים</t>
  </si>
  <si>
    <t>עודף הצרכנים מוגדר בתור סיכום ההפרשים שבין המחיר שהצרכנים מוכנים לשלם על מוצר - לבין המחיר שנקבע לו</t>
  </si>
  <si>
    <t xml:space="preserve">בשיווי משקל. </t>
  </si>
  <si>
    <t>הבסיס שלו הוא במחיר של שיווי משקל</t>
  </si>
  <si>
    <t xml:space="preserve">כדי לחשב כמותית את שטח המשולש, ארצה לזהות את ערכי שיווי המשקל - כמות ומחיר. אעשה זאת באמצעות </t>
  </si>
  <si>
    <t>השוואה בין משוואות הביקוש וההיצע:</t>
  </si>
  <si>
    <t>נציב ערך זה במשוואת הביקוש או במשוואת ההיצע ונקבל גם את P של שיווי משקל:</t>
  </si>
  <si>
    <t>לפי הגדרת שטח המשולש - בסיס כפול גובה חלקי 2:</t>
  </si>
  <si>
    <t xml:space="preserve">20 * 100 / 2 = </t>
  </si>
  <si>
    <t>התשובה א</t>
  </si>
  <si>
    <t>מבחן 3 - שאלה 15 - עקומת תמורה ועלות אלטרנטיבית שולית - ריבוי אילוצים (נדרשים כמה סוגי גו״י כדי לייצר)</t>
  </si>
  <si>
    <r>
      <t xml:space="preserve">כשאני מזהה ניסוח של כדי לייצר יח׳... דרושים ... 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 ... אני יודע שאני במצב של ריבוי אילוצים - במילים אחרות,</t>
    </r>
  </si>
  <si>
    <t xml:space="preserve">כלומר, נתחיל מלהציג עקומת תמורה לינארית (קו ישר) בהנחה שצריך רק את גורם הייצור הראשון (עובדים). </t>
  </si>
  <si>
    <t>אחר כך, באותה מערכת צירים, נציג עקומת תמורה לינארית (קו ישר) בהנחה שצריך רק את גורם הייצור השני (קרקע).</t>
  </si>
  <si>
    <t xml:space="preserve">אחר כך, נבדוק מהי נקודת החיתוך בין העקומים ונזהה את עקומת התמורה בתור החלק הנמוך יותר בעקומים. </t>
  </si>
  <si>
    <t>אם צריך רק עובדים כדי לייצר:</t>
  </si>
  <si>
    <t>במשק 60 עובדים</t>
  </si>
  <si>
    <t>לייצור X נדרשים 3 עובדים</t>
  </si>
  <si>
    <t>היקף ייצור מירבי מ- X יהיה 20</t>
  </si>
  <si>
    <t xml:space="preserve">60 / 3 = </t>
  </si>
  <si>
    <t>לייצור Y נדרש עובד אחד</t>
  </si>
  <si>
    <t>היקף ייצור מירבי מ-Y יהיה 60</t>
  </si>
  <si>
    <t xml:space="preserve">60 / 1 = </t>
  </si>
  <si>
    <t>במשק 40 קרקעות</t>
  </si>
  <si>
    <t>לייצור X נדרשת 1 יח׳ קרקע</t>
  </si>
  <si>
    <t>היקף ייצור מירבי מ-X יהיה 40</t>
  </si>
  <si>
    <t xml:space="preserve">40 / 1 = </t>
  </si>
  <si>
    <t>לייצור Y נדרשות 2 יח׳ קרקע</t>
  </si>
  <si>
    <t>היקף ייצור מירבי מ-Y יהיה 20</t>
  </si>
  <si>
    <t xml:space="preserve">40 / 2 = </t>
  </si>
  <si>
    <t xml:space="preserve">איור בסיסי - אילוץ עובדים אדום, אילוץ קרקעות ירוק. </t>
  </si>
  <si>
    <t>נציג את משוואות הישרים ונזהה את נק׳ החיתוך.</t>
  </si>
  <si>
    <t>כל משוואה מתחילה מהחותך של ציר ה - Y</t>
  </si>
  <si>
    <t>בניכוי השיפוע שהוא YMAX/XMAX כפול X</t>
  </si>
  <si>
    <t>במקרה זה: באילוץ העובדים (אדום)</t>
  </si>
  <si>
    <t>השיפוע היה 60/20 כלומר 3</t>
  </si>
  <si>
    <t>באילוץ קרקעות ירוק</t>
  </si>
  <si>
    <t>השיפוע היה 20/40 כלומר 0.5</t>
  </si>
  <si>
    <t>עקומת התמורה היא המכנה המשותף הנמוך ביותר, מסומן לעיל בורוד.</t>
  </si>
  <si>
    <t>שלב 4:</t>
  </si>
  <si>
    <t>נמצא גם את נקודת ה״שבר״ שבה משתנה שיפוע עקומת התמורה על ידי השוואת</t>
  </si>
  <si>
    <t>משוואות הישרים (נקודת חיתוך):</t>
  </si>
  <si>
    <t>החיתוך:</t>
  </si>
  <si>
    <t>מפשטים, ואת ערך X מציבים באחת ממשוואות Y כדי למצוא גם אותו:</t>
  </si>
  <si>
    <t>נדון בהיגדים:</t>
  </si>
  <si>
    <t>א. העלות האלטרנטיבית השולית לייצור X קבועה ושווה ל-3 יח׳</t>
  </si>
  <si>
    <t xml:space="preserve">לאחר מכן, העלות האלטרנטיבית השולית יורדת ל-0.5 יח׳. </t>
  </si>
  <si>
    <t xml:space="preserve">הטענה שגויה, משום שהעלות האלטרנטיבית השולית בייצור X (שהיא השיפוע) היא 3 יח׳ רק בחלק השמאלי של עקומת התמורה. </t>
  </si>
  <si>
    <t>ב. העלות האלטרנטיבית השולית לייצור X קבועה ושווה ל-1/3 יח׳</t>
  </si>
  <si>
    <t>ג. במשק תמיד תהיה אבטלה מבנית של אחד מגורמי הייצור</t>
  </si>
  <si>
    <t>אבטלה מבנית - לא ניתן להעסיק חלק מגורמי הייצור בעקבות אילוץ גורמי ייצור (למשל: משק שיש בו הרבה</t>
  </si>
  <si>
    <t>חקלאים, ובשל אסון אקולוגי, קטן מספר הקרקעות - כך שחלק מהחקלאים נותרים מחוסרי עבודה, ואין</t>
  </si>
  <si>
    <t xml:space="preserve">אלטרנטיבה תעסוקתית). </t>
  </si>
  <si>
    <t>ברמה הגרפית אצלנו - אבטלה מבנית מתקיימת בכל החלקים של עקומת התמורה פרט לנקודת החיתוך / השבר שלה</t>
  </si>
  <si>
    <t>משום שבהגדרה בנקודה זו ממצים גם את מגבלת גורמי הייצור ״עובדים״ וגם את מגבלת גורמי הייצור ״קרקע״</t>
  </si>
  <si>
    <t>אין אבטלה מבנית</t>
  </si>
  <si>
    <t>נקודה זו היא גם על העקום הירוק</t>
  </si>
  <si>
    <t>כל הקרקעות מועסקות</t>
  </si>
  <si>
    <t>וגם על העקום האדום</t>
  </si>
  <si>
    <t>כל העובדים מועסקים</t>
  </si>
  <si>
    <t>יש אבטלה מבנית</t>
  </si>
  <si>
    <t>מועסקות כל הקרקעות</t>
  </si>
  <si>
    <t>אבל רק חלק מהעובדים</t>
  </si>
  <si>
    <t>מועסקים כל העובדים</t>
  </si>
  <si>
    <t>אבל רק חלק מהקרקעות</t>
  </si>
  <si>
    <r>
      <t xml:space="preserve">בקצרה: כאשר בשאלה על מגבלות של כמה גורמי ייצור, הישרים של מגבלות הייצור נחתכים, בהכרח </t>
    </r>
    <r>
      <rPr>
        <b/>
        <u/>
        <sz val="12"/>
        <color theme="1"/>
        <rFont val="David"/>
        <family val="2"/>
        <charset val="177"/>
      </rPr>
      <t>בנקודת</t>
    </r>
  </si>
  <si>
    <r>
      <rPr>
        <b/>
        <u/>
        <sz val="12"/>
        <color theme="1"/>
        <rFont val="David"/>
        <family val="2"/>
        <charset val="177"/>
      </rPr>
      <t>החיתוך</t>
    </r>
    <r>
      <rPr>
        <b/>
        <sz val="12"/>
        <color theme="1"/>
        <rFont val="David"/>
        <family val="2"/>
        <charset val="177"/>
      </rPr>
      <t xml:space="preserve"> לא מתקיימת אבטלה מבנית (בכל נקודה שאיננה נקודת החיתוך, יש אבטלה מבנית).</t>
    </r>
  </si>
  <si>
    <t xml:space="preserve">לכן הטענה שאומרת שתמיד תהיה אבטלה מבנית - לא נכונה. </t>
  </si>
  <si>
    <t>ד. קיימת נקודה על עקומת התמורה שבה העלות האלטרנטיבית השולית בייצור X היא 3 יח׳ Y</t>
  </si>
  <si>
    <t>בכל הנקודות</t>
  </si>
  <si>
    <t>על החלק הזה</t>
  </si>
  <si>
    <t xml:space="preserve">של עקומת </t>
  </si>
  <si>
    <t>התמורה</t>
  </si>
  <si>
    <t>העלות האל׳</t>
  </si>
  <si>
    <t>השולית היא 3</t>
  </si>
  <si>
    <t>נכון</t>
  </si>
  <si>
    <t>מבחן 3 - שאלה 3 - שיפור טכנולוגי במוצר אחד ועלויות אלטרנטיביות</t>
  </si>
  <si>
    <t>עקומת תמורה רגילה = עקומת תמורה קמורה, מהסגנון מטה - השיפוע מאד ״מתון״ בהתחלה, מה שמבטא עלות</t>
  </si>
  <si>
    <t>שולית נמוכה יחסית בייצור X, ובהמשך השיפוע הולך וגדל (בערך מוחלט) כלומר עלות שולית בייצור X גדלה</t>
  </si>
  <si>
    <t xml:space="preserve">ככל שמייצרים יותר ממנו. </t>
  </si>
  <si>
    <t>שיפור טכנולוגי בייצור Y משפר (מגדיל) את היקף הייצור המירבי ממוצר Y:</t>
  </si>
  <si>
    <t>שיפור</t>
  </si>
  <si>
    <t>טכנולוגי ב-Y</t>
  </si>
  <si>
    <t>העלות האלטרנטיבית הכוללת בייצור Y מוגדרת בתור ההפרש הבא:</t>
  </si>
  <si>
    <t>במלים - ההפרש בין היקף הייצור המירבי האפשרי מ-X (שבמקרה הזה - לא השתנה), לבין היקף הייצור בפועל</t>
  </si>
  <si>
    <t xml:space="preserve">מ-X (שבמקרה זה, על פי טענה 1, לא השתנה גם). </t>
  </si>
  <si>
    <t>דיון בטענה 1 - אם היקף הייצור מ-X לא משתנה, העלות האלטרנטיבית הכוללת בייצור Y לא משתנה</t>
  </si>
  <si>
    <t>דיון בטענה 2 - המשק יגדיל את כמות Y</t>
  </si>
  <si>
    <t xml:space="preserve">צריך לשים לב לכך שבנתוני השאלה המקוריים לא נאמר שהמשק מייצר תמיד את אותה כמות X. </t>
  </si>
  <si>
    <t xml:space="preserve">זה נאמר רק בטענה 1. </t>
  </si>
  <si>
    <t xml:space="preserve">כעת אני דן בטענה 2 שמנותקת ממנה. </t>
  </si>
  <si>
    <t xml:space="preserve">הואיל והמשק מסוגל לפי רצונותיו וטעמיו לעבור לכל </t>
  </si>
  <si>
    <t xml:space="preserve">נקודה שירצה על עקומת התמורה החדשה - </t>
  </si>
  <si>
    <t xml:space="preserve">הוא יכול לעבור הן לנקודות שיגדילו את כמות Y, </t>
  </si>
  <si>
    <t>אבל גם לנקודות שיותירו את הכמות זהה</t>
  </si>
  <si>
    <t>או אף יהפכו אותה לנמוכה יותר.</t>
  </si>
  <si>
    <t>לכן הטענה הזו שגויה.</t>
  </si>
  <si>
    <t>טענה 3: אם מייצרים את אותה כמות Y, העלות האלטרנטיבית הכוללת בייצור Y  לא תשתנה</t>
  </si>
  <si>
    <t>העלות האלטרנטיבית הכוללת בייצור Y היא ההפרש:</t>
  </si>
  <si>
    <t>במצב המוצא:</t>
  </si>
  <si>
    <t>במצב החדש:</t>
  </si>
  <si>
    <t xml:space="preserve">הואיל ובמצב החדש ערך X גבוה יותר, </t>
  </si>
  <si>
    <t>וערך XMAX זהה,</t>
  </si>
  <si>
    <t>ההפרש (העלות האלטרנטיבית) בייצור Y</t>
  </si>
  <si>
    <t>יורדת!</t>
  </si>
  <si>
    <t>מצב חדש</t>
  </si>
  <si>
    <t>עלות אלטרטיבית</t>
  </si>
  <si>
    <t>כוללת בייצור Y</t>
  </si>
  <si>
    <t>טענה 4: אם המשק הגדיל את היקף הייצור משני המוצרים, העלות האלטרנטיבית הכולללת בייצור Y גדלה</t>
  </si>
  <si>
    <t xml:space="preserve">בטענה 3 הסברנו - שאם כמות X גדלה (ואין שינוי ב - XMAX) אז בהכרח העלות האלטרנטיבית הכוללת בייצור Y יורדת. </t>
  </si>
  <si>
    <t>מבחן 3 שאלה 9 - עקומת התמורה, ייצור של Y בלבד</t>
  </si>
  <si>
    <t>טענה א - לא שייכת לדיון. נמצאים על עקומת התמורה, הייצור יעיל. אמנם ייתכן (במידה וקיימים שני גורמי ייצור</t>
  </si>
  <si>
    <t>כמו בשאלה 3 במבחן זה) שקיימת אבטלה מבנית במצב כזה, אך לא ניתן להניח / להוכיח זאת.</t>
  </si>
  <si>
    <t>טענה ב - לא נכונה. אם המשק בוחר לייצר רק Y, סימן שבהגדרה הוא צריך רק Y. במצב כזה, בין אם גורמי הייצור</t>
  </si>
  <si>
    <t xml:space="preserve">שלו פוריים מאד או לא פוריים בייצור Y, הוא מעסיק את כולם בכך. </t>
  </si>
  <si>
    <t>טענה ג - לא נכונה. ההוצאה האלטרנטיבית השולית דנה באובדן יח׳ המוצר הנגדי (כמה יח׳ X אני מאבד) כתוצאה</t>
  </si>
  <si>
    <t>מייצור יח׳ Y האחרונה. אין כאן נתונים על היכולת של גורמי הייצור השונים, ולא נוכל לדעת מה העלות האלטרנטיבית</t>
  </si>
  <si>
    <t xml:space="preserve">השולית. </t>
  </si>
  <si>
    <t>טענה ה - לא נכונה. היא דנה בעלות אלטרנטיבית שולית בייצור X, אם נייצר יחידה אחת מ-X, כמה יח׳ Y נאבד.</t>
  </si>
  <si>
    <t>אין לנו נתונים שיכולים לעזור לנו לאמוד את המשמעות.</t>
  </si>
  <si>
    <t xml:space="preserve">טענה ד - אם יחול שיפור טכנולוגי ב - X, לא ניתן להגדיל את הכמות המיוצרת מ-Y - </t>
  </si>
  <si>
    <t>הטענה נכונה</t>
  </si>
  <si>
    <t>הואיל ובמצב המוצא כבר ייצרנו מקסימום יח׳ של Y</t>
  </si>
  <si>
    <t>מ-Y</t>
  </si>
  <si>
    <t xml:space="preserve">לא ניתן להגדיל את היקף הייצור של Y. </t>
  </si>
  <si>
    <t>והשיפור הטכנולוגי הוא רק ב - X, מה שלא משנה היקף ייצור מקסימלי</t>
  </si>
  <si>
    <t>מבחן 3 - שאלה 11 - עקומת תמורה והוצאה שולית</t>
  </si>
  <si>
    <t>הואיל ועקומת התמורה קמורה, היא בעלת שיפוע שערכו המוחלט</t>
  </si>
  <si>
    <t>הולך וקטן ככל שנעים שמאלה על העקומה.</t>
  </si>
  <si>
    <t>לכן, בעוד שהויתור השולי על התותח האחרון אכן צפוי</t>
  </si>
  <si>
    <t xml:space="preserve">להגדיל את החיטה ב-2, ככל שנוותר על עוד ועוד </t>
  </si>
  <si>
    <t>תותחים, ננוע עוד ועוד שמאלה - התוספת השולית</t>
  </si>
  <si>
    <t>לחיטה תהיה קטנה יותר,</t>
  </si>
  <si>
    <t>כך שבסך הכל - סך התוספות תהיינה נמוכות</t>
  </si>
  <si>
    <t xml:space="preserve">מ-1,000 * 2 כלומר נמוכות מ-2,000. </t>
  </si>
  <si>
    <t xml:space="preserve">התשובה ב. </t>
  </si>
  <si>
    <t>נושא השיפור הטכנולוגי יכול לקבל ביטוי בכל מיני נושאים. בפרט, במבחן הזה, היה דגש על השפעות שיפור טכנולוגי</t>
  </si>
  <si>
    <t xml:space="preserve">על עקומת התמורה (בשאלות אחרות / קודמות). </t>
  </si>
  <si>
    <t xml:space="preserve">יחד עם זאת, כדאי לקרוא גם את אפשרויות התשובה - שם מדברים בשפה של פדיון היצרן, עודף הצרכן וכו׳. </t>
  </si>
  <si>
    <t xml:space="preserve">בהינתן שהדגש איננו על מונחים של עלות שולית וכיו״ב - דיון ביצרן ובצרכן משמעו דיון בשיווי משקל. </t>
  </si>
  <si>
    <t>שיפור טכנולוגי, בעולם של שיווי משקל (עקומות ביקוש והיצע) מגדיל את ההיצע - היצרנים מוכנים לייצר יותר</t>
  </si>
  <si>
    <t>לאור השיפור בפריון. כלומר, עקום ההיצע נע ימינה.</t>
  </si>
  <si>
    <t>תרגול 10 ואחרון - הכנה לבחינה - 22/7/2024</t>
  </si>
  <si>
    <t>אינדקס שאלות בגיליון מבחן 3</t>
  </si>
  <si>
    <t>V</t>
  </si>
  <si>
    <t>P1</t>
  </si>
  <si>
    <t>מבחן לדוגמא 3 - שאלה 4 - חישובי תפוקה שולית של מחלקה  - מזכיר תפוקה שולית של שדה</t>
  </si>
  <si>
    <t>מסיח א</t>
  </si>
  <si>
    <t>ראשית עלינו לבצע הקצאה יעילה במחלקות.</t>
  </si>
  <si>
    <t>יש שתי מחלקות א</t>
  </si>
  <si>
    <t>מס׳ הפועלים במחלקה</t>
  </si>
  <si>
    <t>תפוקה כוללת במחלקה א</t>
  </si>
  <si>
    <t>תפוקה שולית - מחושב</t>
  </si>
  <si>
    <t>הקצאת עובדים</t>
  </si>
  <si>
    <t>עובדים 7-8</t>
  </si>
  <si>
    <t>עובדים 12-13</t>
  </si>
  <si>
    <t>יש 3 מחלקות ב</t>
  </si>
  <si>
    <t>תפוקה כוללת במחלקה ב</t>
  </si>
  <si>
    <t>עובדים 1-3</t>
  </si>
  <si>
    <t>עובדים 4-6</t>
  </si>
  <si>
    <t>עובדים 9-11</t>
  </si>
  <si>
    <t>עובד 14</t>
  </si>
  <si>
    <t>אם רוצים תפוקה שולית של מחלקה / שדה א, נבדוק:</t>
  </si>
  <si>
    <t>כמה תפוקה מאבדים מאובדן ההשדה עצמו:</t>
  </si>
  <si>
    <t>כמה עובדים התפנו:</t>
  </si>
  <si>
    <t xml:space="preserve">לאן נקצה אותם? למקום 4 שדה ב. </t>
  </si>
  <si>
    <t>ולכן נקבל מהם:</t>
  </si>
  <si>
    <t xml:space="preserve">70 + 70 = </t>
  </si>
  <si>
    <t>כך שסך אובדן התפוקה / תפוקה שולית למחלקה א:</t>
  </si>
  <si>
    <t xml:space="preserve">180 - 140 = </t>
  </si>
  <si>
    <t>המסיח נכון.</t>
  </si>
  <si>
    <t>מסיח ב</t>
  </si>
  <si>
    <t>המסיח שגוי, התפוקה השולית של הפועלים היא 70 יח׳ מוצר.</t>
  </si>
  <si>
    <t>מסיח ג</t>
  </si>
  <si>
    <t>אם רוצים תפוקה שולית של מחלקה / שדה ב, נבדוק:</t>
  </si>
  <si>
    <t>כמה תפוקה מאבדים מהשדה?</t>
  </si>
  <si>
    <t>כמה עובדים התפנו?</t>
  </si>
  <si>
    <t>לאן נקצה אותם? למקום 4 שדה ב ומקום 3 שדה א</t>
  </si>
  <si>
    <t xml:space="preserve">70 * 3 = </t>
  </si>
  <si>
    <t>כך שהתפוקה השולית של מחלקה ב:</t>
  </si>
  <si>
    <t xml:space="preserve">340 - 210 = </t>
  </si>
  <si>
    <t>ולכן המסיח שגוי.</t>
  </si>
  <si>
    <t>מסיח ד</t>
  </si>
  <si>
    <t>לא רלוונטי, כמובן אפשר לקבוע תפוקות שוליות של מחלקות / שדות.</t>
  </si>
  <si>
    <t>נשים לב שבשאלה זו קיימת סובסידיה שבדומה למסים מהווה סוג של התערבות ממשלתית. לכן אין פליאה על כך</t>
  </si>
  <si>
    <r>
      <t xml:space="preserve">שמדובר בשוק תחרותי - אבל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ב</t>
    </r>
    <r>
      <rPr>
        <u/>
        <sz val="12"/>
        <color theme="1"/>
        <rFont val="David"/>
        <family val="2"/>
        <charset val="177"/>
      </rPr>
      <t>תחרות משוכללת</t>
    </r>
    <r>
      <rPr>
        <b/>
        <sz val="12"/>
        <color theme="1"/>
        <rFont val="David"/>
        <family val="2"/>
        <charset val="177"/>
      </rPr>
      <t xml:space="preserve">. </t>
    </r>
  </si>
  <si>
    <t>בתחרות משוכללת - משרטטים עקומת ביקוש D, עקומת היצע S, מאפיינים את החיתוך ביניהם - ואז ממשיכים.</t>
  </si>
  <si>
    <t xml:space="preserve">לעומת זאת, בהינתן התערבות ממשלתית מסוג מיסוי או סובסידיה, עלינו להתייחס בצורה נכונה להשפעה שלה - </t>
  </si>
  <si>
    <t>חיובית (סובסידיה) או שלילית (מס). כאן ספציפית, מדובר בסובסידיה.</t>
  </si>
  <si>
    <t xml:space="preserve">הנתונים דנים בסובסידיה לצרכנים. </t>
  </si>
  <si>
    <t>עקומות ביקוש והיצע רגילות, איור בסיסי טרם הסובסידיה:</t>
  </si>
  <si>
    <t>למעשה, המדינה מעודדת אותי כצרכן לרכוש, תחול עלייה בביקוש המצרפי המתבטאת בתנועה ״ימינה / למעלה״</t>
  </si>
  <si>
    <t>של עקום הביקוש:</t>
  </si>
  <si>
    <t>ליצרן</t>
  </si>
  <si>
    <t>D1</t>
  </si>
  <si>
    <t>לצרכן</t>
  </si>
  <si>
    <t>D0</t>
  </si>
  <si>
    <t xml:space="preserve">נמצאנו למדים: סובסידיה לצרכן מתבטאת בעליית מחיר ליצרן אך בהקטנת מחיר לצרכן. </t>
  </si>
  <si>
    <t>א. בהכרח (כלומר לא משנה כיצד נראות העקומות) יווצר פער בגובה 10 ש״ח בין המחיר לצרכן לבין המחיר ליצרן</t>
  </si>
  <si>
    <t>מהאיור רואים שתמיד הפער בין המחיר לצרכן למחיר ליצרן הוא בגובה הסובסידיה.</t>
  </si>
  <si>
    <t>ב. המחיר לצרכן ירד והמחיר ליצרן יעלה, אך הפער ביניהם תלוי בצורת עקומות ההיצע והביקוש.</t>
  </si>
  <si>
    <t>הפער בין המחירים ליצרן והמחירים לצרכן הוא בגובה הסובסידיה נקודה.</t>
  </si>
  <si>
    <t>ג. המחיר לצרכן ירד ב-10 ש״ח.</t>
  </si>
  <si>
    <t>הסובסידיה מתחלקת בין היצרן לצרכן. ואמנם הפער בין המחיר ליצרן והצרכן הוא 10, אבל ביחס למצב המוצא, המחיר לצרכן</t>
  </si>
  <si>
    <t>ד. ייתכן שרווחי היצרנים בענף X יקטנו.</t>
  </si>
  <si>
    <t>גם היצרנים מרוויחים מהסובסידיה - מוכרים יותר, ביותר כסף !</t>
  </si>
  <si>
    <t>סובסידיה ליצרן = היצרן מוכן להציע מוצרים במחיר נמוך יותר (כי מקבל סוב. מהמדינה).</t>
  </si>
  <si>
    <t>ואז, עקום ההיצע יורד למטה. היצע גדל.</t>
  </si>
  <si>
    <t>סובסידיה לצרכן = הלקוח מוכן לשלם יותר עבור מוצרים (כי מקבל סוב. מהמדינה).</t>
  </si>
  <si>
    <t xml:space="preserve">ואז עקום הביקוש עולה למעלה. הביקוש גדל (הצרכנים מוכנים לשלם יותר). </t>
  </si>
  <si>
    <t>מחיר ליצרן</t>
  </si>
  <si>
    <t>לפני ההתערבות: זה המחיר לשניהם, אין פערים בין מחיר יצרן וצרכן כשאין סובסידיות...</t>
  </si>
  <si>
    <t>מחיר לצרכן</t>
  </si>
  <si>
    <t>D(1)</t>
  </si>
  <si>
    <t>D(0)</t>
  </si>
  <si>
    <t xml:space="preserve">המסיח נכון. לא משנה איך נהפוך את זה, יש פער של 10 בין המחיר ליצרן למחיר לצרכן. </t>
  </si>
  <si>
    <t>רווחי היצרנים גדלים כמובן, מוכרים יותר - ביותר כסף. כך ששלילת המסיחים האחרים טריביאלית.</t>
  </si>
  <si>
    <t>מבחן לדוגמא 3 - שאלה 5  - חידוד המשמעות של סובסידיה לצרכן ומדוע היא ״לא שונה בהרבה״ מסובסידיה רגילה</t>
  </si>
  <si>
    <t>מבחן 3 - שאלה 6 - הוצאות הצרכן והגמישויות</t>
  </si>
  <si>
    <t>הואיל והמסיחים השונים שאלות על השפעת אירועים על ההוצאות, כמויות וכו׳... נרצה לדון בהשפעות הקשורות</t>
  </si>
  <si>
    <t>לגמישות.</t>
  </si>
  <si>
    <t>רוב הדיון שביצענו בגמישות הוא ביחס למחיר. ולמה הכוונה:</t>
  </si>
  <si>
    <r>
      <t xml:space="preserve">אם הגמישות של הביקוש ביחס למחיר היא </t>
    </r>
    <r>
      <rPr>
        <b/>
        <sz val="12"/>
        <color theme="1"/>
        <rFont val="David"/>
        <family val="2"/>
        <charset val="177"/>
      </rPr>
      <t>יחידתית (1)</t>
    </r>
    <r>
      <rPr>
        <sz val="12"/>
        <color theme="1"/>
        <rFont val="David"/>
        <family val="2"/>
        <charset val="177"/>
      </rPr>
      <t>:</t>
    </r>
  </si>
  <si>
    <t>כאשר נתון שצרכן מסוים</t>
  </si>
  <si>
    <t>שינויים במחיר המוצר לא ישפיעו על סך הוצאות הצרכנים.</t>
  </si>
  <si>
    <t>מוציא תמיד אותו סכום</t>
  </si>
  <si>
    <t>אזי גמישות הביקוש יחידתית</t>
  </si>
  <si>
    <t>השינויים הנגדיים מתקזזים לגמרי, כך שסך המכפלה ללא שינוי.</t>
  </si>
  <si>
    <t>אם גמישות הביקוש ביחס למחיר גדולה מ-1 (ביקוש גמיש):</t>
  </si>
  <si>
    <t>עליית מחיר המוצר - תוביל לקיטון בסך ההוצאה</t>
  </si>
  <si>
    <t>ירידת מחיר המוצר - תוביל לגידול בסך ההוצאה</t>
  </si>
  <si>
    <t>אם גמישות הביקוש ביחס למחיר קטנה מ-1 (ביקוש קשיח):</t>
  </si>
  <si>
    <t>עליית מחיר המוצר - תוביל לגידול בסך ההוצאה</t>
  </si>
  <si>
    <t>ירידת מחיר המוצר - תוביל לקיטון בסך ההוצאה</t>
  </si>
  <si>
    <t>נכון. מדוע?</t>
  </si>
  <si>
    <t>משום שגמישות הביקוש ביחס למחיר בקרב שניהם היא 1 (יחידתית).</t>
  </si>
  <si>
    <t>זאת, הואיל וכאשר המחירים משתנים (בלי שינוי הכנסה!), שניהם ממשיכים להוציא אותו דבר על המוצר:</t>
  </si>
  <si>
    <t>מר כהן - תמיד מוציא את אותו סכום על פרחים. גמישות ביחס למחיר = 1 בהגדרה.</t>
  </si>
  <si>
    <t>גב׳ לוי - כי מדובר ב-20% מההכנסה, ולכן כל עוד ההכנסה לא משתנה (גם אם המחיר משתנה), מוציאה אותו דבר.</t>
  </si>
  <si>
    <t xml:space="preserve">לא נכון אוף, דיברנו על זה במסיח א. </t>
  </si>
  <si>
    <t>מה קשור נחות יא גב׳ לוי, להפך, על פי נתונייך, אם ההכנסה שלך עולה את צורכת יותר (20% מההכנסה שעלתה) --- מוצר נורמלי דווקא...</t>
  </si>
  <si>
    <r>
      <t xml:space="preserve">גמישות ההכנסה של </t>
    </r>
    <r>
      <rPr>
        <b/>
        <sz val="12"/>
        <color theme="1"/>
        <rFont val="David"/>
        <family val="2"/>
        <charset val="177"/>
      </rPr>
      <t>מר כהן</t>
    </r>
    <r>
      <rPr>
        <sz val="12"/>
        <color theme="1"/>
        <rFont val="David"/>
        <family val="2"/>
        <charset val="177"/>
      </rPr>
      <t xml:space="preserve"> לפרחים היא אפס (לא מושפע מהכנסה בהיבט סכום הוצאתו על המוצר).</t>
    </r>
  </si>
  <si>
    <t>הכללה:</t>
  </si>
  <si>
    <t>גמישות ההכנסה = האם ועד כמה מושפע סך ההוצאה משינויים בהכנסת הצרכן.</t>
  </si>
  <si>
    <t>גמישות ההכנסה - אפס (קשיח לחלוטין):</t>
  </si>
  <si>
    <t>סך ההוצאה לא מושפעת מההכנסות.</t>
  </si>
  <si>
    <t>גמישות יחידתית ביחס למחיר = גמישות הכנסה אפס</t>
  </si>
  <si>
    <t>(*)</t>
  </si>
  <si>
    <t>כדי להבין לעומק את מושג גמישות ההכנסה, צריך להכנס לעומק לקשרים הקיימים בין הכנסה וביקוש, קרי</t>
  </si>
  <si>
    <t>לעולמם של המוצרים: נורמלי / נייטרלי / נחות, שאלו הגדרות שמשרתות את הקשר הנ״ל.</t>
  </si>
  <si>
    <t>נדון בהן בנפרד.</t>
  </si>
  <si>
    <t>מבחן 3 - שאלה 10 - מחיר מינימום וחישוב גובה הסובסידיה</t>
  </si>
  <si>
    <t>זיהוי שיווי משקל מקורי,</t>
  </si>
  <si>
    <t>עודף היצע</t>
  </si>
  <si>
    <t>ללא התערבות/מס/סובסידיה:</t>
  </si>
  <si>
    <t>S0</t>
  </si>
  <si>
    <t>S1</t>
  </si>
  <si>
    <t>600 - 0.3Q = 50 + 0.2Q</t>
  </si>
  <si>
    <t>600 - 50 = 0.2Q + 0.3Q</t>
  </si>
  <si>
    <t>550 = 0.5Q</t>
  </si>
  <si>
    <t>Q = 1,100</t>
  </si>
  <si>
    <t>P = 50 + 0.2Q</t>
  </si>
  <si>
    <t>P = 50 + 0.2 * 1,100</t>
  </si>
  <si>
    <t>P = 270</t>
  </si>
  <si>
    <t>הסבר מקדים לפתרון המתמטי הקשור לסובסידיה:</t>
  </si>
  <si>
    <t xml:space="preserve">בשלב ראשון ראינו שמחיר שיווי המשקל הוא 270. </t>
  </si>
  <si>
    <t>מחיר זה נמוך יותר ממחיר המינימום שרוצה להבטיח הממשלה.</t>
  </si>
  <si>
    <t xml:space="preserve">סובסידיה תאפשר להסיט את עקום ההיצע ימינה / למטה, ותקטין את המחיר לצרכן כך ייספג עודף הביקוש שקיים </t>
  </si>
  <si>
    <t xml:space="preserve">במחיר המינימום. </t>
  </si>
  <si>
    <t>ברמה טכנית:</t>
  </si>
  <si>
    <t xml:space="preserve">זאת על בסיס הצבת P=360 בנוסחת ההיצע ולמצוא את Q. </t>
  </si>
  <si>
    <t>שלב 1: הצבת מחיר המינימום בנוסחת ההיצע כדי למצוא את Q:</t>
  </si>
  <si>
    <t>360 = 50 + 0.2Q</t>
  </si>
  <si>
    <t>360 - 50 = 0.2Q</t>
  </si>
  <si>
    <t>310 = 0.2Q</t>
  </si>
  <si>
    <t>Q = 1,550</t>
  </si>
  <si>
    <t>P = 600 - 0.3Q</t>
  </si>
  <si>
    <t>P = 600 - 0.3 * 1,550</t>
  </si>
  <si>
    <t>P = 135</t>
  </si>
  <si>
    <t>עטיפה תמציתית של צעדי הפתרון:</t>
  </si>
  <si>
    <t>ראשית, כמו בכל שאלה כמותית עם משוואות ספציפיות של ביקוש והיצע, נשווה ביניהן כדי למצוא את נקודת החיתוך</t>
  </si>
  <si>
    <t>שהיא ״שיווי המשקל הבסיסי״.</t>
  </si>
  <si>
    <t xml:space="preserve">במידה ומונהג מחיר מינימום שגבוה מהמחיר בשיווי המשקל הבסיסי, עלינו לבדוק באיזו כמות מוצעת הוא יתקיים. </t>
  </si>
  <si>
    <t>את ה - Q החדש שמצאנו מציבים במשוואת הביקוש. מוצאים P חדש ״לצרכן״.</t>
  </si>
  <si>
    <t>ההפרש בין PMIN לבין P צרכן (חדש) הוא גובה הסובסידיה.</t>
  </si>
  <si>
    <t>טיפ כללי לסובסידיות:</t>
  </si>
  <si>
    <t>הנהגת סובסידיה ליצרן (או הגדלת סובסידיה ליצרן) מסיטה תמיד את עקום ההיצע ״ימינה / למטה״</t>
  </si>
  <si>
    <t>הנהגת סובסידיה לצרכן (או הגדלת סובסידיה לצרכן) מסיטה תמיד את עקום הביקוש ״ימינה / למטה״</t>
  </si>
  <si>
    <t xml:space="preserve">נחשב תחילה את ערך הכמותי שמשקף את הכמות המוצעת במחיר המינימום - נקודה 1. </t>
  </si>
  <si>
    <t xml:space="preserve">כאשר Q נתון, אפשר להציבו בעקום הביקוש ולמצוא את P צרכן עבור כמות זו - נקודה 2. </t>
  </si>
  <si>
    <t>ההפרש בין P מינימום שהוא 360 לבין P צרכן נדרש בנקודה 2, הוא גובה הסובסידיה.</t>
  </si>
  <si>
    <t>מבחן 3 - שאלה 12 - פונקציית ייצור והיצע היצרן</t>
  </si>
  <si>
    <t>מבחינת אופן הגישה לשאלה: היא עוסקת במבנה העלויות של יצרן ספציפי. הדיון לפיכך הוא בקשר בין עלויות היצרן לבין עקום</t>
  </si>
  <si>
    <t>ההיצע.</t>
  </si>
  <si>
    <t>עקום ההיצע מגדיר את המחיר שבו יצרן יהיה מוכן למכור כל היקף תפוקה. הרי יצרן לא יסכים לבצע מכירות כאשר העלות השולית</t>
  </si>
  <si>
    <r>
      <t>לייצור המוצר הנוסף (</t>
    </r>
    <r>
      <rPr>
        <b/>
        <sz val="12"/>
        <color theme="1"/>
        <rFont val="David"/>
        <family val="2"/>
        <charset val="177"/>
      </rPr>
      <t>MC</t>
    </r>
    <r>
      <rPr>
        <sz val="12"/>
        <color theme="1"/>
        <rFont val="David"/>
        <family val="2"/>
        <charset val="177"/>
      </rPr>
      <t xml:space="preserve"> - Marginal Cost) נמוכה יותר מהתמורה המתקבלת בעד אותו מוצר.</t>
    </r>
  </si>
  <si>
    <t>בנוסף, היצרן לא יסכים למכור אם הרווח התפעולי מפעילויותיו, בסך הכל, שלילי.</t>
  </si>
  <si>
    <t>כמות מיוצרת - יח׳</t>
  </si>
  <si>
    <t>עלות משתנה ממוצעת AVC ש״ח</t>
  </si>
  <si>
    <r>
      <t xml:space="preserve">סך עלות משתנה </t>
    </r>
    <r>
      <rPr>
        <b/>
        <sz val="12"/>
        <color theme="1"/>
        <rFont val="David"/>
        <family val="2"/>
        <charset val="177"/>
      </rPr>
      <t>VC = Q * AVC</t>
    </r>
  </si>
  <si>
    <t>עלות שולית MC (עלות היח׳ הנוספת)</t>
  </si>
  <si>
    <t>מה עשינו?</t>
  </si>
  <si>
    <t xml:space="preserve">בשלב ראשון, חישבנו את ה VC כלומר את סך העלות המשתנה לכל היקף ייצור. </t>
  </si>
  <si>
    <t xml:space="preserve">זאת על ידי מכפלה של היקף הייצור ביח׳ בעלות המשתנה הממוצעת ליח׳ AVC. </t>
  </si>
  <si>
    <t>בשלב שני חישבנו את ה MC כלומר את העלות השולית לכל יחידה נוספת על בסיס ההפרש בין ה VC הכולל לאותו היקף ייצור</t>
  </si>
  <si>
    <t>לבין ה - VC הכולל להיקף ייצור הקטן ביחידה אחת:</t>
  </si>
  <si>
    <t>MC = VC(Q) - VC(Q-1)</t>
  </si>
  <si>
    <t>MC(2) = VC(2) - VC(1) = 40 - 15 = 25</t>
  </si>
  <si>
    <t>MC(3) = VC(3) - VC(2) = 75 - 40 = 35</t>
  </si>
  <si>
    <t>מבחינת היצע היצרן, הכלל הוא:</t>
  </si>
  <si>
    <t>היצרן שואף לייצר ולמכור את אותה כמות שעבורה מתקיים p=MC כלומר מחיר המכירה זהה לעלות השולית (או להיות קרוב ככל</t>
  </si>
  <si>
    <t>הניתן לשוויון זה). כאן מחיר המכירה 36. לכן היצרן יעצור בהיקף ייצור של 3 יח׳.</t>
  </si>
  <si>
    <t>הכמות המוצעת על ידי היצרן בכפוף למחיר מכירה של 36 ש״ח היא 3 יח׳ מוצר.</t>
  </si>
  <si>
    <t>לגבי עלויות קבועות שנתונות גם הן בשאלה: תמיד ולעולם הן בגדר נתון סרק (כזה שלא רלוונטי לקבלת החלטות יצרן) כאשר מדובר</t>
  </si>
  <si>
    <t>בטווח הקצר.</t>
  </si>
  <si>
    <t xml:space="preserve">לכן התשובה הנכונה: א. </t>
  </si>
  <si>
    <t>כאשר הדיון הוא בפדיון היצרנים למעשה דנים בגובה המכפלה:</t>
  </si>
  <si>
    <t>p * Q</t>
  </si>
  <si>
    <t xml:space="preserve">TR = </t>
  </si>
  <si>
    <t>פירוק לרכיבים - בעקבות השינוי:</t>
  </si>
  <si>
    <t>p</t>
  </si>
  <si>
    <t>עלה</t>
  </si>
  <si>
    <t>ירד</t>
  </si>
  <si>
    <t>במקרים של שינויים בכיוונים</t>
  </si>
  <si>
    <t>הפוכים בכמות ובמחיר,</t>
  </si>
  <si>
    <t>ההשפעה הכוללת של השינויים תלויה בגמישות הביקוש.</t>
  </si>
  <si>
    <t>גמישות ביקוש</t>
  </si>
  <si>
    <t>גמישות הביקוש</t>
  </si>
  <si>
    <t>גמישות הביקוש קטנה מ-1</t>
  </si>
  <si>
    <t>יחידתית (=1)</t>
  </si>
  <si>
    <t>גדולה מ-1</t>
  </si>
  <si>
    <t>הציבור מגיב במתינות</t>
  </si>
  <si>
    <t xml:space="preserve">אין שינוי </t>
  </si>
  <si>
    <t>הציבור מגיב</t>
  </si>
  <si>
    <t>לעליית המחירים</t>
  </si>
  <si>
    <t>בסך המכפלה</t>
  </si>
  <si>
    <t>באגרסיביות</t>
  </si>
  <si>
    <t>על ידי הקטנה ״קלה״ יחסית של הכמות Q</t>
  </si>
  <si>
    <t>כך שסך המכפלה עולה p*Q</t>
  </si>
  <si>
    <t>ע״י הקטנה משמעותית</t>
  </si>
  <si>
    <t>זה המקרה כאן: כי אמרו מפורשות שסך</t>
  </si>
  <si>
    <t>יותר של הכמות,</t>
  </si>
  <si>
    <t>המכפלה (סך פדיון היצרנים) גדל!</t>
  </si>
  <si>
    <t>כך שסך המכפלה יורדת</t>
  </si>
  <si>
    <t>התשובה ב.</t>
  </si>
  <si>
    <t>סיכומון מתווה השאלה:</t>
  </si>
  <si>
    <t>פגיעה בתשומות היצרנים (קרקעות, יכולת להעסיק עובדים וכיו״ב) מקטינה היצע.</t>
  </si>
  <si>
    <t>יש לבחון את נקודת שיווי המשקל החדשה: את p ואת Q, כדי לראות מה קרה לפדיון היצרנים.</t>
  </si>
  <si>
    <t>ככל שהשינויים בשני ערכים אלו p ו-Q הם בכיוונים הפוכים, סך ההשפעה על סכום המכפלה</t>
  </si>
  <si>
    <t>תלויה בגמישות.</t>
  </si>
  <si>
    <t>מבחן לדוגמא 3 - שאלה 13 - פגיעה ביצרנים והקשר למחירים, כמויות ופדיון</t>
  </si>
  <si>
    <t>דגשים מנהליים:</t>
  </si>
  <si>
    <t>משך המבחן:</t>
  </si>
  <si>
    <t>שעות</t>
  </si>
  <si>
    <t>מס׳ השאלות:</t>
  </si>
  <si>
    <t>סוג:</t>
  </si>
  <si>
    <t>רב ברירה</t>
  </si>
  <si>
    <t>חומר עזר:</t>
  </si>
  <si>
    <t>מחשבון בלבד (דף הנוסחאות מטעם המרצה יודפס ויצורף ע״י מדור בחינות לשאלון עצמו)</t>
  </si>
  <si>
    <t>טיפ מהמרצה 1: הקורס הוא רק ברמת עובר / נכשל ולא משפיע על הממוצע. אם תלמדו היטב ותהנו מהדרך אין סיבה</t>
  </si>
  <si>
    <t>לא להצליח!</t>
  </si>
  <si>
    <t>טיפ מהמרצה 2: אם נתתי אופציה של ״אין אף תשובה נכונה״, אל תבחרו בה. ודי לחכימא ברמיזא מופרזת.</t>
  </si>
  <si>
    <t>נוכחות מרצה בבחינה: כן</t>
  </si>
  <si>
    <t>נוכחות מתרגל בבחינה: לא</t>
  </si>
  <si>
    <t>אם תצליחו בבחינה - למי להודות: למתרגל</t>
  </si>
  <si>
    <t>אם לא תצליחו בבחינה - את מי להאשים: את המרצה</t>
  </si>
  <si>
    <t>תודה רבה!</t>
  </si>
  <si>
    <t>בתמצית:</t>
  </si>
  <si>
    <t xml:space="preserve">אם אני מקבל נתונים לגבי תפוקות שונות של מחלקות שונות עם מספר עובדים מוגדר - </t>
  </si>
  <si>
    <t xml:space="preserve">השאלה עוסקת בהקצאה יעילה של העובדים בין המחלקות. </t>
  </si>
  <si>
    <t>בשלב ראשון, נחשב בכל מחלקה (או שדה) את התפוקה השולית בגין כל היקף העסקה. היא מחושבת בתור ההפרש בין כל שתי רמות תפוקה עוקבות:</t>
  </si>
  <si>
    <t>טענה א</t>
  </si>
  <si>
    <r>
      <rPr>
        <b/>
        <u/>
        <sz val="12"/>
        <color theme="1"/>
        <rFont val="David"/>
        <family val="2"/>
        <charset val="177"/>
      </rPr>
      <t>נכונה</t>
    </r>
    <r>
      <rPr>
        <u/>
        <sz val="12"/>
        <color theme="1"/>
        <rFont val="David"/>
        <family val="2"/>
        <charset val="177"/>
      </rPr>
      <t xml:space="preserve"> - לפיה התפוקה השולית של מחלקה א היא 40. </t>
    </r>
  </si>
  <si>
    <r>
      <t xml:space="preserve">כעת - הנהיגו סובסידיה </t>
    </r>
    <r>
      <rPr>
        <b/>
        <sz val="12"/>
        <color theme="1"/>
        <rFont val="David"/>
        <family val="2"/>
        <charset val="177"/>
      </rPr>
      <t>לצרכן</t>
    </r>
    <r>
      <rPr>
        <sz val="12"/>
        <color theme="1"/>
        <rFont val="David"/>
        <family val="2"/>
        <charset val="177"/>
      </rPr>
      <t xml:space="preserve">. ולכן אנו מבינים שחל כאן שינוי בעקום הביקוש (של הצרכנים). </t>
    </r>
  </si>
  <si>
    <t>תמציתית - בלי קשר לענייני כמויות ועקומות, בהגדרה מתן סובסידיה לצרכן מובילה לקיום המשוואה:</t>
  </si>
  <si>
    <t>יורד בפחות מ-10 ראו תרשים. זכרו - שאם יש היגד שלא מתייחס מפורשות ל״כל סוגי העקומות בעולם״ או למצב קשיח / גמיש לחלוטין,</t>
  </si>
  <si>
    <t>פועלים תחת הנחת עקומות ביקוש והיצע רגילות.</t>
  </si>
  <si>
    <t xml:space="preserve">גם אם המרצה פתאום אומר: ״אתה יודע מה, אסור לך להניח את זה. תחשוב על כל המקרים ובכפוף לכך על הטענה״. </t>
  </si>
  <si>
    <t>בהיבט נסח הטענה - לומר ״המחיר לצרכן ירד ב-10 ש״ח״ ללא מידע נוסף משמעו הצהרה גורפת - ״על פי נתוני הבסיס - המחיר</t>
  </si>
  <si>
    <t xml:space="preserve">לצרכן יורד ב-10 נקודה״. כדי לשלול טענה כזו, מספיק להראות מקרה אחד שבו הטענה לא נכונה. </t>
  </si>
  <si>
    <t>גמישות = 1</t>
  </si>
  <si>
    <t>הוצאות הצרכנים על המוצר זהות בכל מחיר</t>
  </si>
  <si>
    <t>מר כהן - גמישות 1 = הוצאה קבועה</t>
  </si>
  <si>
    <t>גב׳ לוי - גמישות 1 = הוצאה קבועה (כשההכנסה קבועה)</t>
  </si>
  <si>
    <t>גמישות ביחס למחיר [טיפ: תמיד מניחים לצורך יישומה שההכנסה קבועה]</t>
  </si>
  <si>
    <t>לכן איננה גדולה מגמישות גב׳ לוי - שההוצאה שלה על פרחים גדלה כתלות בהכנסה.</t>
  </si>
  <si>
    <t xml:space="preserve">יש לנו כאן שאלה כמותית, עם משוואות מתמטיות ולא רק תיאור של עקומת הביקוש ועקומת ההיצע. </t>
  </si>
  <si>
    <t xml:space="preserve">כשאנו מציגים את העקומות - ציר ה - Y הוא למעשה ציר P (ציר אנכי). </t>
  </si>
  <si>
    <t xml:space="preserve">ציר ה - X הוא למעשה ציר Q (ציר הכמות). </t>
  </si>
  <si>
    <t>זה אומר שאם באופן כללי משוואות בנויות בצורה כגון:</t>
  </si>
  <si>
    <t>Y = 70 + 3X</t>
  </si>
  <si>
    <t>Y = 150 - 4X</t>
  </si>
  <si>
    <t>ובהתאם, הצורות של משוואות הביקוש וההיצע שבהן P הוא Y ו- Q הוא X תהיינה:</t>
  </si>
  <si>
    <t>בשאלה עצמה, נתוני המשוואות של הביקוש וההיצע:</t>
  </si>
  <si>
    <t>אם אין מספר, ערכו אפס וזה בסדר:</t>
  </si>
  <si>
    <t>ברמת איור:</t>
  </si>
  <si>
    <t>כדי לדעת היכן חותכים ציר אופקי - אפשר לחלק את המספר בשיפוע:</t>
  </si>
  <si>
    <t xml:space="preserve">50/0.2 = </t>
  </si>
  <si>
    <r>
      <t xml:space="preserve">אתחיל מפונקציית </t>
    </r>
    <r>
      <rPr>
        <b/>
        <sz val="12"/>
        <color theme="1"/>
        <rFont val="David"/>
        <family val="2"/>
        <charset val="177"/>
      </rPr>
      <t>הביקוש</t>
    </r>
    <r>
      <rPr>
        <sz val="12"/>
        <color theme="1"/>
        <rFont val="David"/>
        <family val="2"/>
        <charset val="177"/>
      </rPr>
      <t xml:space="preserve">: היא יוצאת מהערך המספרי של הפונקציה (כאן - 50) מהציר האנכי (נק׳ חיתוך עם ציר אנכי). </t>
    </r>
  </si>
  <si>
    <t>וזה עולה בהתאם לשיפוע - ללא גבול.</t>
  </si>
  <si>
    <r>
      <t xml:space="preserve">אמשיך עם עקום </t>
    </r>
    <r>
      <rPr>
        <b/>
        <sz val="12"/>
        <color theme="1"/>
        <rFont val="David"/>
        <family val="2"/>
        <charset val="177"/>
      </rPr>
      <t>ההיצע</t>
    </r>
    <r>
      <rPr>
        <sz val="12"/>
        <color theme="1"/>
        <rFont val="David"/>
        <family val="2"/>
        <charset val="177"/>
      </rPr>
      <t xml:space="preserve">: גם הוא יוצא מהערך המספרי של הפונקציה (ואם אין ערך מספרי - יוצא מראשית הצירים שזה המקרה כאן). </t>
    </r>
  </si>
  <si>
    <t xml:space="preserve">לאחר שאיירתי את העקומות - ארצה לחשב את הכמות והמחיר בשיווי משקל. </t>
  </si>
  <si>
    <t>היצע</t>
  </si>
  <si>
    <t>ביקוש</t>
  </si>
  <si>
    <t>הכמות בשיווי משקל (בנקודה A).</t>
  </si>
  <si>
    <t>עודף הצרכנים הוא שטח המשולש שכלוא</t>
  </si>
  <si>
    <t>בין הקו המייצג את המחיר לבין עקום הביקוש שמעליו</t>
  </si>
  <si>
    <t xml:space="preserve">שעליי לאייר שני חלקים (שני ישרים) של עקומת תמורה (אחד לכל אילוץ / אחד לכל גורם ייצור) ולבדוק את ה״מכנה המשותף״ הנמוך ביותר. </t>
  </si>
  <si>
    <t xml:space="preserve">XMAX = </t>
  </si>
  <si>
    <t xml:space="preserve">YMAX = </t>
  </si>
  <si>
    <t>קרקעות</t>
  </si>
  <si>
    <t>הנוסחה לכל אילוץ:</t>
  </si>
  <si>
    <t>הצבה בנתוני אילוץ עובדים</t>
  </si>
  <si>
    <t>אילוץ עובדים</t>
  </si>
  <si>
    <t>הצבה באילוץ קרקע</t>
  </si>
  <si>
    <t xml:space="preserve">ביקוש 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</si>
  <si>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= היצע</t>
    </r>
  </si>
  <si>
    <t>נציב באחת המשוואות למציאת P (אני בחרתי להציב במשוואת ההיצע)</t>
  </si>
  <si>
    <t>ההיצע המקורי של היצרן</t>
  </si>
  <si>
    <t>נציב במקום P את מחיר המינימום הנתון</t>
  </si>
  <si>
    <t>נפתור את המשוואה ונקבל את הכמות שהיצרן מציע במחיר המינימום</t>
  </si>
  <si>
    <t>שלב 2: אחרי שמצאתי את הכמות שהיצרן מציע Q=1,550, אעבור למשוואת הביקוש, אציב בה Q זה כדי לבדוק מהו המחיר לצרכן P שיוביל להסכמתו לקנות כמות זו:</t>
  </si>
  <si>
    <t>משוואת הביקוש הנתונה</t>
  </si>
  <si>
    <t>הצבת Q=1,550</t>
  </si>
  <si>
    <t>המחיר שצריך להתקיים כדי שהצרכן יסכים לקנות את כל הכמות</t>
  </si>
  <si>
    <t>שלב 3: ההפרש בין מחיר המינימום ליצרן PMIN=360 לבין המחיר הנדרש לצרכן P=135 הוא גובה הסובסידיה הנדרשת:</t>
  </si>
  <si>
    <t>Sub = P(Yatzran) - P(Zarchan) = 360 - 135 = 225</t>
  </si>
  <si>
    <t>כלומר: מציבים את PMIN את מחיר המינימום במשוואת ההיצע, ומוצאים Q ״חדש״.</t>
  </si>
  <si>
    <t>טיפים נוספים לקראת בחינה (לא תחליף ללימוד מלא אבל יכול לעזור אם אני נואש כמו בן 40 בטינדר)</t>
  </si>
  <si>
    <t>שיווי משקל והנחות יסוד:</t>
  </si>
  <si>
    <t>כברירת מחדל, אלא אם נאמר אחרת, בצורה ישירה או עקיפה, זו התצורה הקלאסית של שיווי משקל:</t>
  </si>
  <si>
    <t xml:space="preserve">עקום ביקוש / היצע גמיש לחלוטין - הופך להיות מקביל לציר האופקי. </t>
  </si>
  <si>
    <t>עקום ביקוש / היצע קשיח לחלוטין - הופך להיות מקביל לציר האנכי.</t>
  </si>
  <si>
    <t>אם בהיגד מסויים מציינים משפט בגוון של: ״ללא תלות בצורת עקומת הביקוש או ההיצע... מתקיים ש....״</t>
  </si>
  <si>
    <t>המשמעות היא שאני כפותר אצטרך לבדוק את כל המצבים האפשריים כולל גמיש / קשיח לחלוטין</t>
  </si>
  <si>
    <t>כדי לאשר את ההיגד או לשלול אותו.</t>
  </si>
  <si>
    <t>א. צורת עקומות ביקוש והיצע</t>
  </si>
  <si>
    <t>ב. שינויים בעקומות ביקוש והיצע</t>
  </si>
  <si>
    <t>אם אני מזהה:</t>
  </si>
  <si>
    <t>שיפור טכנולוגי בייצור המוצר</t>
  </si>
  <si>
    <t>הוזלה בעלויות חומרי הגלם של היצרנים</t>
  </si>
  <si>
    <t>היצרנים מוכנים להציע כמות נוספת בכל מחיר ומחיר</t>
  </si>
  <si>
    <t>אזי</t>
  </si>
  <si>
    <t>עקום ההיצע נע ימינה</t>
  </si>
  <si>
    <t>ג. סובסידיה, מס והשפעות על צרכנים ויצרנים</t>
  </si>
  <si>
    <t>במקרה הקלאסי - עקומות ביקוש והיצע רגילות - גם מס וגם סובסידיה ״מתחלקים״ בהשפעתם בין היצרן לצרכן:</t>
  </si>
  <si>
    <t>המחיר לצרכן עולה בפחות מגובה המס</t>
  </si>
  <si>
    <t>המחיר ליצרן יורד בפחות מגובה המס</t>
  </si>
  <si>
    <t>סובסידיה:</t>
  </si>
  <si>
    <t>המחיר לצרכן יורד בפחות מגובה הסובסידיה</t>
  </si>
  <si>
    <t>המחיר ליצרן עולה בפחות מגובה הסובסידיה</t>
  </si>
  <si>
    <t>במקרה של ביקוש קשיח לחלוטין:</t>
  </si>
  <si>
    <t>המחיר לצרכן עולה בכל גובה המס</t>
  </si>
  <si>
    <t>המחיר ליצרן ללא שינוי</t>
  </si>
  <si>
    <t>המחיר לצרכן יורד בכל גובה הסובסידיה</t>
  </si>
  <si>
    <t>במקרה של ביקוש גמיש לחלוטין:</t>
  </si>
  <si>
    <t>המחיר לצרכן ללא שינוי</t>
  </si>
  <si>
    <t>המחיר ליצרן יורד בכל גובה המס</t>
  </si>
  <si>
    <t>המחיר ליצרן עולה בכל גובה הסובסידיה</t>
  </si>
  <si>
    <t>ולהפך</t>
  </si>
  <si>
    <t>התייקרות בחומרי הגלם</t>
  </si>
  <si>
    <t>צרות בגן עדן - בעיות שינוע, בעיות אספקה, מחסור בעובדים...</t>
  </si>
  <si>
    <t>היצרנים מוכנים להציע כמות נמוכה יותר בכל מחיר ומחיר</t>
  </si>
  <si>
    <t>מס שמוטל על היצרן</t>
  </si>
  <si>
    <t xml:space="preserve">סובסידיה ליצרן </t>
  </si>
  <si>
    <t>עקום ההיצע נע שמאלה / יורד</t>
  </si>
  <si>
    <t>ד. גמישויות, פדיון היצרנים, הוצאות הצרכנים (עולם ללא מסים)</t>
  </si>
  <si>
    <t>לא ניתן לדעת מה יקרה לפדיון היצרנים = הוצאות הצרכנים</t>
  </si>
  <si>
    <t>כאשר המחיר והכמות משתנים בכיוונים מנוגדים:</t>
  </si>
  <si>
    <t>אלא אם מתקבל מידע בדבר הגמישות.</t>
  </si>
  <si>
    <t>כאשר המחיר והכמות משתנים באותו כיוון:</t>
  </si>
  <si>
    <t>פדיון היצרנים = הוצאות הצרכנים משתנה בהכרח לכיוון השינוי.</t>
  </si>
  <si>
    <t>ה. מחירי מינימום ומקסימום</t>
  </si>
  <si>
    <t>מחיר מינימום = מחיר הגבוה ממחיר שיווי משקל</t>
  </si>
  <si>
    <t>יוצר עודף היצע ולחץ לירידת מחירים</t>
  </si>
  <si>
    <t>הממשלה יכולה להתגבר באמצעות:</t>
  </si>
  <si>
    <t>קניית עודפים מהיצרנים</t>
  </si>
  <si>
    <t>או קביעת מכסת ייצור לצמצום הכמות המוצעת</t>
  </si>
  <si>
    <t>מחיר מקסימום = מחיר הנמוך ממחיר שווי משקל</t>
  </si>
  <si>
    <t>יוצר עודף ביקוש ולחץ לעליית מחירים</t>
  </si>
  <si>
    <t>מלבה את תופעת השוק השחור</t>
  </si>
  <si>
    <t>מתן סובסידיה ליצרנים</t>
  </si>
  <si>
    <t>או קביעת מכסות צריכה</t>
  </si>
  <si>
    <t>ו. רווחי היצרנים ועודפי הצרכנים</t>
  </si>
  <si>
    <t>הגדרות גרפיות.</t>
  </si>
  <si>
    <t xml:space="preserve">ברמה החישובית - </t>
  </si>
  <si>
    <t>עודף צרכן בכחול כהה</t>
  </si>
  <si>
    <t>עודף יצרן בתכלת</t>
  </si>
  <si>
    <t>״הרווחה במשק״ היא סיכום העודפים הנ״ל .</t>
  </si>
  <si>
    <t>מבחן לדוגמא 2 - שאלה 15 - עודפי יצרנים וצרכנים על בסיס פונקציות חישוביות</t>
  </si>
  <si>
    <t>רווחי היצרנים - המשולש הכתום</t>
  </si>
  <si>
    <t>עודפי הצרכנים - המשולש הירוק:</t>
  </si>
  <si>
    <t xml:space="preserve">הוצאות הצרכנים, אגב - כמובן 1,200 P*Q </t>
  </si>
  <si>
    <t>פועלים</t>
  </si>
  <si>
    <t>לייצור X</t>
  </si>
  <si>
    <t>לייצור Y</t>
  </si>
  <si>
    <t>מכונות</t>
  </si>
  <si>
    <t>12 -  2X = 8 - X</t>
  </si>
  <si>
    <t>X = 4</t>
  </si>
  <si>
    <t>תשובה א נכונה כי אם מייצרים 5 משאיות בהכרח מייצרים יותר מ-4 משאיות,</t>
  </si>
  <si>
    <t xml:space="preserve">כלומר יותר ממספר המשאיות בנקודת החיתוך. </t>
  </si>
  <si>
    <t>הנוסחה הרלוונטית בחלק זה היא:</t>
  </si>
  <si>
    <t>Y = 12 - 2 * X = 12 - 2 * 5 = 2</t>
  </si>
  <si>
    <t>שאלות ממבחן 1 - במיקוד בנושא שיווי משקל והסתעפויות (מס, סובסידיה, מחיר מקסימום, מחיר מינימום)</t>
  </si>
  <si>
    <t xml:space="preserve">שאלה שכוללת התייחסות למחיר מקסימום / מחיר מינימום - היא בהגדרה שאלת שיווי משקל עם התערבות. </t>
  </si>
  <si>
    <t xml:space="preserve">החיתוך תהיה שיווי משקל, ומחיר המקסימום הוא נמוך מהמחיר בנקודה זו. </t>
  </si>
  <si>
    <t>המשמעות היא שעלינו לייצר עקומת ביקוש D (יורדת משמאל לימין) ועקומת היצע S (עולה משמאל לימין), כאשר נקודת</t>
  </si>
  <si>
    <t xml:space="preserve">הנקודה הכחולה - היא נקודת שיווי משקל, שוויון (חיתוך) בין עקום הביקוש D לעקום ההיצע S. </t>
  </si>
  <si>
    <t>מחיר המקסימום: מחיר שיווי המשקל לדעתה של הממשלה גבוה מדי (למשל - במוצרי צריכה, תרופות...)</t>
  </si>
  <si>
    <t xml:space="preserve">ולכן היא קובעת מחיר מירבי לצרכן שהוא נמוך מהמחיר בשיווי המשקל. </t>
  </si>
  <si>
    <t>באופן כללי, בהיעדר נתונים נוספים, הנהגת מחיר מקסימום יוצרת עודף ביקוש (הכמות המבוקשת בנקודה 2 במחיר</t>
  </si>
  <si>
    <t>המקסימום גבוהה מהכמות המוצעת בנקודה 1 במחיר המקסימום), מה שיוצר לחץ לעליית מחירים ואף יוצר</t>
  </si>
  <si>
    <t xml:space="preserve">מוטיבציה לקיומו של שוק שחור. </t>
  </si>
  <si>
    <t>כדי להתגבר על לחצים אלו, אחת מהאפשרויות הנפוצות היא שהממשלה תעניק סובסידיה ליצרנים (סכום כספי</t>
  </si>
  <si>
    <t>על כל יחידה שהם מוכרים). המשמעות היא שאפקטיבית היצרנים מוכנים לגבות מהצרכנים פחות ולהציע יותר.</t>
  </si>
  <si>
    <t xml:space="preserve">ברמה הגרפית: מתן סובסידיה ליצרן גורם לתזוזה של עקומת ההיצע ימינה / למטה (הגדלת ההיצע). </t>
  </si>
  <si>
    <t>ולכן הסבר אפשרי לצורך בהגדלת הסובסידיה הוא:</t>
  </si>
  <si>
    <t>במצב המוצא הסובסידיה SUB0 היתה גבוהה דיה כדי לספק את הכמות המבוקשת המקורית במחיר המקסימום.</t>
  </si>
  <si>
    <t>במצב החדש, הצורך בסובסידיה גבוהה יותר עשוי לנבוע מעלייה בביקוש שמגדילה את עודף הביקוש ויוצרת צורך</t>
  </si>
  <si>
    <t xml:space="preserve">בסובסידיה גבוהה יותר ליצרנים על מנת שיסכימו להציע כמות נוספת באותו מחיר. </t>
  </si>
  <si>
    <t>שיפורים טכנולוגיים של היצרנים לא מצדיקים הגדלת סובסידיה - שהרי שיפור כזה (הוזלה בעלויות הייצור</t>
  </si>
  <si>
    <t xml:space="preserve">של היצרנים) יוביל כשלעצמו להגדלת הכמות המוצעת מצידם גם ללא סובסידיה (אדרבה - שיפור טכנולוגי </t>
  </si>
  <si>
    <t xml:space="preserve">יכול להוביל להקטנת הסובסידיה הנדרשת). </t>
  </si>
  <si>
    <t>העלאת מחיר המקסימום על ידי הממשלה - מצמצמת בהגדרה את עודף הביקוש (אתה מעלה לצרכן מחירים</t>
  </si>
  <si>
    <t>הוא רוצה לצרוך פחות) ומגדילה את הכמות המוצעת (כי אתה מציע ליצרן למכור במחיר גבוה יותר) ולכן עודף</t>
  </si>
  <si>
    <t xml:space="preserve">הביקוש שקטן יוצר צורך בסובסידיה שהיא דווקא נמוכה יותר. </t>
  </si>
  <si>
    <t>ירידה במחירים של חומרי גלם בייצור המוצר, מוזילה את הייצור ומגדילה את ההיצע מה שמוביל להקטנת</t>
  </si>
  <si>
    <t>עודף הביקוש והקטנה (ולא הגדלה) של הסובסידיה הנדרשת.</t>
  </si>
  <si>
    <t xml:space="preserve">לכן, ההסבר היחידי האפשרי הוא א. </t>
  </si>
  <si>
    <t>מבחינת אפיון השאלה, מזהים פה תחרות משוכללת (שיווי משקל רגיל, ללא מס, ללא סובסידיה, ללא מחיר מקסימום</t>
  </si>
  <si>
    <t xml:space="preserve">ללא מחיר מינימום). </t>
  </si>
  <si>
    <t>מה שכן מזהים הוא שהערכים של עקומת הביקוש ורמז לגבי עקומת ההיצע, הם ערכים מספריים - ויש צורך לבצע בהם</t>
  </si>
  <si>
    <t>שימוש לזיהוי הנדרש.</t>
  </si>
  <si>
    <t>ביקוש - נתון</t>
  </si>
  <si>
    <t xml:space="preserve">היצע: </t>
  </si>
  <si>
    <t xml:space="preserve">עקומת ההיצע איננה נתונה מפורשות. אבל אפשר להסיק אותה מהנתונים. </t>
  </si>
  <si>
    <t>כאשר עקומת העלות השולית (שמייצגת את העלות התוספתית של היחידה האחרונה)</t>
  </si>
  <si>
    <t>היא עקום לינארי עולה ללא חותך:</t>
  </si>
  <si>
    <t>אז בהגדרה - עקום ההיצע זהה לעקום העלות השולית:</t>
  </si>
  <si>
    <t xml:space="preserve">ההיגיון על חצי רגל: ככל ש - Q גדל, העלות לכל יחידה נוספת גדלה בהתאם, </t>
  </si>
  <si>
    <t>ו״עוצרים״ בדיוק בנקודה שבה המחיר שווה לעלות זו, כי ייצור יחידות נוספות</t>
  </si>
  <si>
    <t xml:space="preserve">יוביל להפסד (כי עלותן תהיה גבוה מהמחיר). </t>
  </si>
  <si>
    <t>עקומת ביקוש נתונה מספרית</t>
  </si>
  <si>
    <t>מכך נסיק שעקום היצע שווה לעקומת עלות שולית</t>
  </si>
  <si>
    <t xml:space="preserve">ואז: יש לי גם עקום היצע, </t>
  </si>
  <si>
    <t>גם עקום ביקוש</t>
  </si>
  <si>
    <t>אני מתחיל לשחק.</t>
  </si>
  <si>
    <t>עקומת עלות שולית לינארית ללא חותך (מספר כפול Q)</t>
  </si>
  <si>
    <t>כעת, נאייר את נקודת שיווי המשקל:</t>
  </si>
  <si>
    <t xml:space="preserve">נק׳ שיווי המשקל תתקבל באמצעות נקודת החיתוך (השוואה) בין המשוואות </t>
  </si>
  <si>
    <t>של הביקוש וההיצע:</t>
  </si>
  <si>
    <t>ונקבל:</t>
  </si>
  <si>
    <t>ולכן:</t>
  </si>
  <si>
    <t>ובהצבה באחת מהמשוואות למשל במשוואה S את Q שמצאנו נקבל את P:</t>
  </si>
  <si>
    <t>פדיון היצרנים = הכנסות היצרנים ברוטו - בשפה פשוטה:</t>
  </si>
  <si>
    <t>אם אין התערבות ממשלתית (שמכניסה עוד כסף ליצרנים) הפדיון הוא המחיר שנקבע בשיווי משקל כפול הכמות בשיווי משקל.</t>
  </si>
  <si>
    <t xml:space="preserve">ולכן פדיון היצרנים הוא 2,940. </t>
  </si>
  <si>
    <t xml:space="preserve">משפט נוסף: אם אין התערבות ממשלתית בדמות מס או סובסידיה - הרי שהפדיון של היצרנים הוא בדיוק הוצאות הצרכנים. </t>
  </si>
  <si>
    <t xml:space="preserve">ולכן במקרה זה, נטול התערבות ממשלתית כאמור, הוצאות הצרכנים גם הן 2,940. </t>
  </si>
  <si>
    <t>בהיעדר התערבות ממשלתית קיימת זהות מוחלטת</t>
  </si>
  <si>
    <t xml:space="preserve">בין הוצאות הצרכנים לפדיון היצרנים. </t>
  </si>
  <si>
    <t>שניהם מחושבים כמכפלה פשוטה של כמות שיווי</t>
  </si>
  <si>
    <t xml:space="preserve">משקל במחיר שיווי משקל. </t>
  </si>
  <si>
    <t xml:space="preserve">נזהה תחילה שמדובר במצב שבו הביקוש קשיח לחלוטין. זו איננה ברירת המחדל (צורת עקום הביקוש כברירת מחדל היא עקום </t>
  </si>
  <si>
    <t xml:space="preserve">יורד משמאל לימין כמו שהראינו בשאלות הקודמות לעיל) ולכן צריך לדעת כיצד להתייחס לכך. </t>
  </si>
  <si>
    <t xml:space="preserve">בנוסף ידוע שההיצע רגיל - כלומר כן מציית לברירת המחדל של עקום S עולה משמאל לימין. </t>
  </si>
  <si>
    <t>המשמעות של ביקוש קשיח לחלוטין:</t>
  </si>
  <si>
    <r>
      <t xml:space="preserve">הכמות המבוקשת </t>
    </r>
    <r>
      <rPr>
        <b/>
        <sz val="12"/>
        <color theme="1"/>
        <rFont val="David"/>
        <family val="2"/>
        <charset val="177"/>
      </rPr>
      <t>בלתי תלויה</t>
    </r>
    <r>
      <rPr>
        <sz val="12"/>
        <color theme="1"/>
        <rFont val="David"/>
        <family val="2"/>
        <charset val="177"/>
      </rPr>
      <t xml:space="preserve"> במחיר. </t>
    </r>
  </si>
  <si>
    <t>למשל: תרופות חיוניות, מלח, טיטולים, מטרנה.</t>
  </si>
  <si>
    <t>ברמה הגרפית: עקום ביקוש קשיח לחלוטין הוא עקום הניצב לציר האופקי (עקום אנכי המקביל לציר האנכי):</t>
  </si>
  <si>
    <t>נקודה 0 - נקודת שיווי המשקל במצב המוצא.</t>
  </si>
  <si>
    <t xml:space="preserve">כאשר הביקוש קשיח לחלוטין, הציבור לעולם לא ישנה את הכמות שהוא צורך. </t>
  </si>
  <si>
    <t>ולכן, כל הוזלה אותה מבצע היצרן תגיע באופן מלא לצרכן .</t>
  </si>
  <si>
    <t xml:space="preserve">לכן, רק הצרכנים יהנו מהסובסידיה (משלמים פחות כסף על אותה כמות). </t>
  </si>
  <si>
    <t>כי המחיר לצרכן יורד מהמחיר P0 במצב המוצא למחיר P1 במצב החדש.</t>
  </si>
  <si>
    <t xml:space="preserve">מצב היצרנים לא משתנה - מוכרים אותה כמות במחיר יצרן זהה. </t>
  </si>
  <si>
    <t xml:space="preserve">לכן התשובה ב. </t>
  </si>
  <si>
    <t xml:space="preserve">מסקירה מהירה של השאלה, מדברים פה על תחרות משוכללת, ודנים במוצר שנקרא Y. </t>
  </si>
  <si>
    <t xml:space="preserve">יחד עם זאת, מסקירה של המסיחים, מגלים שיש התייחסות למוצר נוסף, לרבות יחסי הגומלין בינו לבין מוצר Y (תחליפי, משלים וכן הלאה). </t>
  </si>
  <si>
    <t>כדי לפתור, צריך ללכת ״היגד היגד״, לראות מה המשמעות שלו, ולבדוק - האם תוצאתו היא ירידת מחיר Y וכמות לא השתנתה.</t>
  </si>
  <si>
    <t xml:space="preserve">א. X ו-Y מוצרים משלימים, וחל שיפור טכנולוגי בייצור מוצר X </t>
  </si>
  <si>
    <t>נציג שתי מערכות צירים - אחת לכל מוצר, ונראה את השינויים בהם:</t>
  </si>
  <si>
    <t xml:space="preserve">בעקבות הגדלת ההיצע הנובעת מהשיפור הטכנולוגי ב- X, </t>
  </si>
  <si>
    <t xml:space="preserve">עקום ההיצע של X נע ימינה / למטה, ובשיווי המשקל </t>
  </si>
  <si>
    <t xml:space="preserve">החדש המחיר יורד והכמות עולה (עוברים מנקודה 0 </t>
  </si>
  <si>
    <t xml:space="preserve">לנקודה 1). </t>
  </si>
  <si>
    <t>הואיל ומחיר X ירד,</t>
  </si>
  <si>
    <t>ומוצר Y מוגדר כמשלים</t>
  </si>
  <si>
    <t xml:space="preserve">אותו, </t>
  </si>
  <si>
    <t>הביקוש ל-Y יגדל</t>
  </si>
  <si>
    <t>בעקבות הגדלת הביקוש למוצר המשלים Y</t>
  </si>
  <si>
    <t xml:space="preserve">בעקבות ירידת מחיר X, </t>
  </si>
  <si>
    <t>עקום הביקוש נע ימינה.</t>
  </si>
  <si>
    <t>בשיווי המשקל החדש בשוק Y עוברים מנקודה 0</t>
  </si>
  <si>
    <t xml:space="preserve">לנקודה 1, כלומר המחיר עולה והכמות עולה. </t>
  </si>
  <si>
    <r>
      <t xml:space="preserve">לכן היגד א שמציין השתלשלות זו </t>
    </r>
    <r>
      <rPr>
        <b/>
        <sz val="12"/>
        <color rgb="FFFF0000"/>
        <rFont val="David"/>
        <family val="2"/>
        <charset val="177"/>
      </rPr>
      <t>כסיבה אפשרית</t>
    </r>
    <r>
      <rPr>
        <sz val="12"/>
        <color rgb="FFFF0000"/>
        <rFont val="David"/>
        <family val="2"/>
        <charset val="177"/>
      </rPr>
      <t xml:space="preserve"> לכך  </t>
    </r>
  </si>
  <si>
    <t xml:space="preserve">עלייה בשכר העובדים = עלייה בעלויות הייצור. העלייה בעלויות הייצור מקטינה את ההיצע. </t>
  </si>
  <si>
    <t xml:space="preserve">כלומר עקום ההיצע נע שמאלה. </t>
  </si>
  <si>
    <t xml:space="preserve">המשמעות היא שהמחיר עולה והכמות יורדת. </t>
  </si>
  <si>
    <t>ב. Y מוצר נורמלי, וחלה עלייה בשכר העובדים בשוק</t>
  </si>
  <si>
    <t>ג. חל שיפור טכנולוגי במוצר Y, ובמקביל הצרכנים רוצים לצרוך פחות Y</t>
  </si>
  <si>
    <t xml:space="preserve">שהמחיר Y יורד והכמות לא השתנתה - שגוי. </t>
  </si>
  <si>
    <t xml:space="preserve">במצב המוצא אנו בנקודה 0. </t>
  </si>
  <si>
    <t xml:space="preserve">בעקבות שיפור טכנולוגי ההיצע גדל - עוברים לנקודה 1. </t>
  </si>
  <si>
    <t xml:space="preserve">ואז הביקוש יורד, ועוברים לנקודה 2. </t>
  </si>
  <si>
    <t>בסך הכל, שתי ההשפעות מקטינות את המחיר (שיפור טכנולוגי</t>
  </si>
  <si>
    <t xml:space="preserve">לוחץ לירידת מחיר, וגם ירידת ביקוש), </t>
  </si>
  <si>
    <t>אבל מבחינת כמות - ההשפעות הפוכות, שהרי שבעוד ששיפור</t>
  </si>
  <si>
    <t xml:space="preserve">טכנולוגי מגדיל כמויות, ירידת ביקוש מקטינה כמויות. </t>
  </si>
  <si>
    <t xml:space="preserve">יש מצב שהכמות לא תשתנה. </t>
  </si>
  <si>
    <t xml:space="preserve">שהמחיר Y יורד והכמות לא השתנתה - נכון. </t>
  </si>
  <si>
    <t>ד. X ו- Y הם מוצרים תחליפיים, וחלה עלייה במחיר חומר הגלם שמשמש לייצור X</t>
  </si>
  <si>
    <t xml:space="preserve">בעקבות עלייה במחיר חומרי הגלם במוצר X, </t>
  </si>
  <si>
    <t>עקום ההיצע למוצר X נע שמאלה / למעלה קרי</t>
  </si>
  <si>
    <t xml:space="preserve">היצע יורד, עוברים מנקודה 0 לנקודה 1, </t>
  </si>
  <si>
    <t>המחיר של מוצר X עולה וכמותו יורדת.</t>
  </si>
  <si>
    <t>הואיל ומחיר X  עלה</t>
  </si>
  <si>
    <t>ומוצר Y מוגדר</t>
  </si>
  <si>
    <t>כתחליף שלו,</t>
  </si>
  <si>
    <t xml:space="preserve">בעקבות עליית מחיר התחליפי X,  </t>
  </si>
  <si>
    <t>במצב המוצא ובהיעדר נתונים על מס / סובסידיה / מחיר מקסימום / מחיר מינימום נמצאים כברירת מחדל בנקודה 0:</t>
  </si>
  <si>
    <t xml:space="preserve">ידוע (נתון 3) שמחיר המוצר ירד. </t>
  </si>
  <si>
    <t>ככלל, ירידה במחיר המוצר יכולה לנבוע מ:</t>
  </si>
  <si>
    <t xml:space="preserve">ירידה בביקוש (כתוצאה משינוי טעמים). </t>
  </si>
  <si>
    <t xml:space="preserve">ו/או: עלייה בהיצע (כתוצאה משיפור טכנולוגי / סובסידיה). </t>
  </si>
  <si>
    <t>כאן, אפשר לשלול את האפשרות של עלייה בהיצע, שכן מחיר גורמי הייצור עלה,</t>
  </si>
  <si>
    <t xml:space="preserve">אין שיפור טכנולוגי ואין עידוד בדמות סובסידיה. </t>
  </si>
  <si>
    <t xml:space="preserve">לכן הגורם לירידת המחיר הוא הירידה בביקוש. </t>
  </si>
  <si>
    <t>ירידה בביקוש יכולה לנבוע מ:</t>
  </si>
  <si>
    <t xml:space="preserve">א. שינוי טעמים (לא קרה). </t>
  </si>
  <si>
    <t xml:space="preserve">ב. סובסידיה לצרכן (לא קרה). </t>
  </si>
  <si>
    <t xml:space="preserve">ג. עלייה בהכנסה (במידה והמוצר נחות). </t>
  </si>
  <si>
    <t xml:space="preserve">ד. ירידה בהכנסה (במידה והמוצר נורמלי). </t>
  </si>
  <si>
    <t>כאן - ההכנסה ירדה. זה אומר שאם הגורם לירידה בביקושים היא</t>
  </si>
  <si>
    <t xml:space="preserve">שינויי ההכנסה בלבד - המוצר נורמלי. </t>
  </si>
  <si>
    <t>רק אם המוצר נורמלי - ניתן לנמק ירידה בביקושים בירידה בהכנסה.</t>
  </si>
  <si>
    <t xml:space="preserve">לכן הגעתי למסקנה שגזר הוא מוצר נורמלי. </t>
  </si>
  <si>
    <t xml:space="preserve">מנתחים את הגורמים שיכולים להוביל לירידת מחיר. </t>
  </si>
  <si>
    <t>בהתאם לנתונים - שוללים את כל הגורמים הלא רלוונטיים.</t>
  </si>
  <si>
    <t xml:space="preserve">בוחרים מבין הנותרים את האפשרי. </t>
  </si>
  <si>
    <t>ד״ר שי צבאן</t>
  </si>
  <si>
    <t xml:space="preserve">מצויים באתר התרגול המחתרתי. </t>
  </si>
  <si>
    <t>עקומת תמורה:</t>
  </si>
  <si>
    <t>אוסף נקודות, שבונה עקומה;</t>
  </si>
  <si>
    <t>ולא משנה על איזו מהן אמצא;</t>
  </si>
  <si>
    <t>לא ניתן להגדיל את היקף הייצור</t>
  </si>
  <si>
    <t>ממוצר מסוים בלי לפגוע</t>
  </si>
  <si>
    <t xml:space="preserve">בהיקף הייצור ממוצר אחר. </t>
  </si>
  <si>
    <t>ייצור יעיל שמאפיין את עקומת התמורה אומר - ככל שמייצרים יותר X נאלצים לוותר על יותר Y - זה משפט המפתח!</t>
  </si>
  <si>
    <t>עקומת תמורה יורדת משמאל לימין תמיד</t>
  </si>
  <si>
    <t>לאור ההגדרה של ייצור יעיל כלומר</t>
  </si>
  <si>
    <t>יותר X משמעו פחות Y ולהפך;</t>
  </si>
  <si>
    <t>עקומת תמורה קמורה משקפת תפוקה</t>
  </si>
  <si>
    <t xml:space="preserve">שולית פוחתת (מתקיים פה) וכן התמחות (נדבר בהמשך). </t>
  </si>
  <si>
    <t>בקצרה:</t>
  </si>
  <si>
    <t>אם יש רק שני מוצרים בעולם;</t>
  </si>
  <si>
    <t>ולכן אין כסף יש רק החלפות של מוצר במוצר;</t>
  </si>
  <si>
    <t>ולכן העלות בייצור מוצר איננה עלות כספית;</t>
  </si>
  <si>
    <t>אלא הויתור / הפגיעה בייצור המוצר האחר</t>
  </si>
  <si>
    <t xml:space="preserve">הנובעת כתוצאה מכך. </t>
  </si>
  <si>
    <t>מכאן המושג: בעולם עם שני מוצרים, אל תגיד</t>
  </si>
  <si>
    <t xml:space="preserve">עלות, אלא עלות אלטרנטיבית. </t>
  </si>
  <si>
    <t>ההגדרה של עלות אלטרנטיבית:</t>
  </si>
  <si>
    <t>ההפרש בין היקף הייצור המירבי מהמוצר הנגדי</t>
  </si>
  <si>
    <t xml:space="preserve">לבין היקף הייצור ממנו בפועל. </t>
  </si>
  <si>
    <t>אם יש בעולם רק רובים ושושנים, עלות ייצור הרובים</t>
  </si>
  <si>
    <t>חייבת להיות במונחים של ״כמה שושנים אני מאבד״.</t>
  </si>
  <si>
    <t>את האובדן מהמוצר הנגדי נחשב לפי:</t>
  </si>
  <si>
    <t xml:space="preserve">X(מקסימום)-X(בפועל) = </t>
  </si>
  <si>
    <t>עלות אלטרנטיבית של Y</t>
  </si>
  <si>
    <t>עלות אלטרנטיבית של X</t>
  </si>
  <si>
    <t xml:space="preserve">Y(מקסימום)-Y(בפועל) = </t>
  </si>
  <si>
    <r>
      <t xml:space="preserve">הגדרה: עלות אלטרנטיבית ממוצעת היא </t>
    </r>
    <r>
      <rPr>
        <b/>
        <u/>
        <sz val="12"/>
        <color theme="1"/>
        <rFont val="David"/>
        <family val="2"/>
        <charset val="177"/>
      </rPr>
      <t>היחס</t>
    </r>
    <r>
      <rPr>
        <sz val="12"/>
        <color theme="1"/>
        <rFont val="David"/>
        <family val="2"/>
        <charset val="177"/>
      </rPr>
      <t xml:space="preserve"> בין </t>
    </r>
    <r>
      <rPr>
        <u/>
        <sz val="12"/>
        <color theme="1"/>
        <rFont val="David"/>
        <family val="2"/>
        <charset val="177"/>
      </rPr>
      <t>העלות האלטרנטיבית הכוללת</t>
    </r>
    <r>
      <rPr>
        <sz val="12"/>
        <color theme="1"/>
        <rFont val="David"/>
        <family val="2"/>
        <charset val="177"/>
      </rPr>
      <t xml:space="preserve"> לבין </t>
    </r>
    <r>
      <rPr>
        <u/>
        <sz val="12"/>
        <color theme="1"/>
        <rFont val="David"/>
        <family val="2"/>
        <charset val="177"/>
      </rPr>
      <t>היקף הייצור מהמוצר עליו שואלים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</si>
  <si>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 ח: מהי ההוצאה האלטרנטיבית </t>
    </r>
    <r>
      <rPr>
        <b/>
        <sz val="12"/>
        <color rgb="FFFF0000"/>
        <rFont val="David"/>
        <family val="2"/>
        <charset val="177"/>
      </rPr>
      <t>השולית</t>
    </r>
    <r>
      <rPr>
        <b/>
        <sz val="12"/>
        <color rgb="FF000000"/>
        <rFont val="David"/>
        <family val="2"/>
        <charset val="177"/>
      </rPr>
      <t xml:space="preserve"> בייצור 75 רובים?</t>
    </r>
  </si>
  <si>
    <t>״כמה שושנים הפסדתי בעקבות הגדלת היקף ייצור הרובים מ-74 ל-75״</t>
  </si>
  <si>
    <t>טיפ מהדוקטור: עלות שולית ב-X היא שיפוע החלק</t>
  </si>
  <si>
    <t xml:space="preserve">מעקומת התמורה שעליו נמצא ערך ה-X הרלוונטי. </t>
  </si>
  <si>
    <t>במדינת ״ד״ר צבאן״ (להלן: ״צבאנים״) קיימים 100 עובדים ישנוניים.</t>
  </si>
  <si>
    <t xml:space="preserve">היקף ייצור </t>
  </si>
  <si>
    <t>מירבי חרבות</t>
  </si>
  <si>
    <t>היקף ייצור</t>
  </si>
  <si>
    <t>מירבי אתים</t>
  </si>
  <si>
    <t>המלל שבדרך כלל נלווה לשאלות כאלו:</t>
  </si>
  <si>
    <t xml:space="preserve">כל עובד תותח יכול לייצר 200 יח׳ Y </t>
  </si>
  <si>
    <t xml:space="preserve">או 100 יח׳ X. </t>
  </si>
  <si>
    <t>כל עובד ישנוני יכול לייצר 10 יח׳ Y</t>
  </si>
  <si>
    <t xml:space="preserve">או 20 יח׳ X. </t>
  </si>
  <si>
    <t>עבודי:</t>
  </si>
  <si>
    <t>צבאן:</t>
  </si>
  <si>
    <t xml:space="preserve">ערכי ה-X וה-Y המירביים שיתקבלו כמכפלה פשוטה של מס׳ העובדים בכושר הייצור לעובד, </t>
  </si>
  <si>
    <t>יהוו את נקודות החיתוך של עקומת התמורה של המשק עם ציר X ועצם ציר Y בהתאמה.</t>
  </si>
  <si>
    <t>יח׳ Y</t>
  </si>
  <si>
    <t>לעובד</t>
  </si>
  <si>
    <t>יח׳ X</t>
  </si>
  <si>
    <t>סה״כ ייצור:</t>
  </si>
  <si>
    <t xml:space="preserve">YMAX/XMAX </t>
  </si>
  <si>
    <t>שיפוע בערך מוחלט</t>
  </si>
  <si>
    <t>100,000/50,000 = 2</t>
  </si>
  <si>
    <t>שיפוע עקומת התמורה (עלות שולית ב-X) שלילי, 2-</t>
  </si>
  <si>
    <t>Y = 100,000 - 2 * X</t>
  </si>
  <si>
    <r>
      <t xml:space="preserve">שיפוע עקומת התמורה </t>
    </r>
    <r>
      <rPr>
        <b/>
        <sz val="12"/>
        <color theme="1"/>
        <rFont val="David"/>
        <family val="2"/>
        <charset val="177"/>
      </rPr>
      <t>במקרה הלינארי הפשוט</t>
    </r>
    <r>
      <rPr>
        <sz val="12"/>
        <color theme="1"/>
        <rFont val="David"/>
        <family val="2"/>
        <charset val="177"/>
      </rPr>
      <t xml:space="preserve"> יתקבל בתור הפרופורציה בין YMAX ל-XMAX.</t>
    </r>
  </si>
  <si>
    <t>מדינת צבאן - 100 עובדים שלהלן יכולותיהם:</t>
  </si>
  <si>
    <t>1,000 / 2,000 = 0.5</t>
  </si>
  <si>
    <t>שיפוע עקומת התמורה: 0.5-</t>
  </si>
  <si>
    <t>Y = 1,000 - 0.5X</t>
  </si>
  <si>
    <t>כאשר מאחדים את המשקים, היקף הייצור המירבי מכל מוצר (בהנחה שמייצרים רק אותו)</t>
  </si>
  <si>
    <t xml:space="preserve">הוא החיבור הפשוט של הערך המקסימלי מהמוצר במשקים הבודדים. </t>
  </si>
  <si>
    <t>YMAX(M) = YMAX(ABUDI) + YMAX(TSABAN)</t>
  </si>
  <si>
    <t>XMAX(M) = XMAX(ABUDI) + XMAX(TSABAN)</t>
  </si>
  <si>
    <t>הואיל ומדובר במשק מאוחד, שכולל עובדים שונים, עם יכולות שונות, באופן שמתבטא</t>
  </si>
  <si>
    <t xml:space="preserve">בעלות שולית שונה בייצור X בכל משק, נצא מנקודת YMAX המאוחדת, </t>
  </si>
  <si>
    <t>והשיפוע בחלק ״הראשון״ של הישר יבטא את העובדה שאת יח׳ ה-X הראשונות</t>
  </si>
  <si>
    <t>אך הגיוני לייצר באמצעות העובדים שהאובדן של Y הנובע מהקצאתם ל-X הוא הנמוך</t>
  </si>
  <si>
    <t>יותר.</t>
  </si>
  <si>
    <t>בשפה פשוטה:</t>
  </si>
  <si>
    <t>השיפוע של עקומת התמורה בחלק שיוצא מנק׳ החיתוך עם ציר ה-Y</t>
  </si>
  <si>
    <t xml:space="preserve">יהיה זהה לשיפוע המתון מבין השיפועים של המשקים הבודדים. </t>
  </si>
  <si>
    <t xml:space="preserve">אם נקצה את כלל עובדי ״צבאן״ לייצר X (מדוע? כי העלות השולית שלהם בייצור X נמוכה יותר), </t>
  </si>
  <si>
    <t xml:space="preserve">ואו אז, נגיע להיקף ייצור של X בסך 2,000. </t>
  </si>
  <si>
    <t>ייצור של 2,000 יח׳ X באמצעות עובדי ״צבאנים״ יקטין את היקף ייצור Y ב-1,000.</t>
  </si>
  <si>
    <t>נדרש ה: מהי ההוצאה האלטרנטיבית השולית בייצור אתים (X) בהמשך לסעיפים ג ו-ד?</t>
  </si>
  <si>
    <t>בשאלה הקודמת = מדובר בגורם ייצור יחיד (עובדים) שמסוגל לייצר 2 סוגי מוצרים</t>
  </si>
  <si>
    <t xml:space="preserve">כאן = מדובר במוצרים שייצורם דורש תמהיל (שילוב) של שני גורמי ייצור שונים. </t>
  </si>
  <si>
    <r>
      <t>לייצור יחידת נקניקיה (X) דרוש: 1 עובד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2 ק״ג חומר גלם. </t>
    </r>
  </si>
  <si>
    <r>
      <t>לייצור יחידת לחם (Y) דרוש: 2 עובדים (</t>
    </r>
    <r>
      <rPr>
        <b/>
        <sz val="12"/>
        <color theme="1"/>
        <rFont val="David"/>
        <family val="2"/>
        <charset val="177"/>
      </rPr>
      <t>וגם</t>
    </r>
    <r>
      <rPr>
        <sz val="12"/>
        <color theme="1"/>
        <rFont val="David"/>
        <family val="2"/>
        <charset val="177"/>
      </rPr>
      <t xml:space="preserve">) 1 ק״ג חומר גלם. </t>
    </r>
  </si>
  <si>
    <r>
      <rPr>
        <sz val="12"/>
        <color rgb="FFFF0000"/>
        <rFont val="David"/>
        <family val="2"/>
        <charset val="177"/>
      </rPr>
      <t>500 - 0.5X</t>
    </r>
    <r>
      <rPr>
        <sz val="12"/>
        <color theme="1"/>
        <rFont val="David"/>
        <family val="2"/>
        <charset val="177"/>
      </rPr>
      <t xml:space="preserve"> = </t>
    </r>
    <r>
      <rPr>
        <sz val="12"/>
        <color rgb="FF00B050"/>
        <rFont val="David"/>
        <family val="2"/>
        <charset val="177"/>
      </rPr>
      <t>1,000 - 2x</t>
    </r>
  </si>
  <si>
    <t>את ערך ה-x בנק׳ החיתוך של האילוצים</t>
  </si>
  <si>
    <t>ניתן להציב באיזו משוואת אילוץ שנרצה</t>
  </si>
  <si>
    <t>כדי למצוא את ערך y בנקודה.</t>
  </si>
  <si>
    <t>נדרש ד: המשק מעוניין לייצר 400 יח׳ לחם (Y). מהי התפוקה המירבית של נקניק (X) שיוכל לייצר?</t>
  </si>
  <si>
    <t>טיפ כללי:</t>
  </si>
  <si>
    <t>חשוב מאד לזהות את נק׳ ה״שבר״ של עקומת התמורה.</t>
  </si>
  <si>
    <t>כאן ספציפית ערכה: 333,333</t>
  </si>
  <si>
    <t>אם נדרש ערך X גבוה מהערך בנקודה (גבוה מ-333)</t>
  </si>
  <si>
    <t>סימן שנמצאים על החלק ה״ימני״ של עקומת התמורה,</t>
  </si>
  <si>
    <t>וכל הצבה תתבסס על Y=1,000-2x</t>
  </si>
  <si>
    <t>אם נדרש ערך X נמוך מהערך בנקודה (נמוך מ-333)</t>
  </si>
  <si>
    <t>סימן שנמצאים על החלק ה״שמאלי״ של עקומת התמורה,</t>
  </si>
  <si>
    <t>וכל הצבה תתבסס על Y=500-0.5x</t>
  </si>
  <si>
    <t>אם נדרש ערך Y גבוה מהערך בנקודה (גבוה מ-333)</t>
  </si>
  <si>
    <t>סימן שנמצאים על החלק השמאלי של עקומת התמורה</t>
  </si>
  <si>
    <t>אם נדרש ערך Y נמוך מהערך בנקודה (נמוך מ-333)</t>
  </si>
  <si>
    <t xml:space="preserve">סימן שנמצאים על החלק הימני של עקומת התמורה </t>
  </si>
  <si>
    <t>בנקודה זו (הלב) כפי שמצאנו קודם:</t>
  </si>
  <si>
    <t>Y = 400, X = 200</t>
  </si>
  <si>
    <t>כשאני נמצא על אותו חלק מעקומת</t>
  </si>
  <si>
    <t xml:space="preserve">התמורה המאופיין על ידי אילוץ </t>
  </si>
  <si>
    <t>העובדים (באדום) - אין מה לבדוק:</t>
  </si>
  <si>
    <t>כל העובדים מועסקים!</t>
  </si>
  <si>
    <t>לעומת זאת, האילוץ שנמצא ״מעל״</t>
  </si>
  <si>
    <t>האילוץ שקובע את עקומת התמורה:</t>
  </si>
  <si>
    <t xml:space="preserve">כאן, האילוץ הירוק, אילוץ חומרי הגלם - </t>
  </si>
  <si>
    <t xml:space="preserve">הוא האילוץ שמצוי ב״אבטלה״ כלומר - </t>
  </si>
  <si>
    <t xml:space="preserve">איננו מועסק/מנוצל במלואו. </t>
  </si>
  <si>
    <t xml:space="preserve">אבל יש 1,000 ק״ג חומר גלם כנתון... </t>
  </si>
  <si>
    <t>המשמעות:</t>
  </si>
  <si>
    <r>
      <t xml:space="preserve">נספח לתרגול מס׳ 2 - כלכלה - נושא 1: </t>
    </r>
    <r>
      <rPr>
        <b/>
        <sz val="12"/>
        <color theme="1"/>
        <rFont val="David"/>
        <family val="2"/>
        <charset val="177"/>
      </rPr>
      <t>עקומת התמורה - המשך תרגול וחיזוקית</t>
    </r>
  </si>
  <si>
    <t>תרגול מס׳ 3 - כלכלה - נושא 1: פונקציית הייצור</t>
  </si>
  <si>
    <t xml:space="preserve">הבסיס להקצאה יעילה נשען בין היתר על הבנה יסודית: אם מגיע אליי עובד, לאן נכון לשבץ אותו על מנת </t>
  </si>
  <si>
    <t xml:space="preserve">שתרומתו תהיה המשמעותית ביותר? במלים אחרות - אנו דנים בתפוקה השולית של העובד, ולכן אותה </t>
  </si>
  <si>
    <t>נחשב בתור התחלה כשדנים בהקצאה יעילה. כל זה נכון בתנאי תפוקה שולית פוחתת.</t>
  </si>
  <si>
    <t xml:space="preserve">כאשר מעוניינים להניב תפוקה מירבית מעובדים - הרי </t>
  </si>
  <si>
    <t xml:space="preserve">שבתנאי תפוקה שולית פוחתת (ערכים יורדים של MP לאורך פונקציית הייצור) תמיד תבוצע ההקצאה של </t>
  </si>
  <si>
    <t>רשימת המשאבים של המשק - נתון בסעיף:</t>
  </si>
  <si>
    <t xml:space="preserve">אנו נבצע את הקצאת העובדים בין השדות לפי סדר התפוקה השולית, </t>
  </si>
  <si>
    <t>מהגבוה לנמוך; אלא שהקצאה זו תבוצע בשים לב למספר השדות, ולא רק</t>
  </si>
  <si>
    <t xml:space="preserve">למספר העובדים. </t>
  </si>
  <si>
    <t>כך, את כל אחד מ-10 העובדים הראשונים נשבץ למקום ה-1 בכל אחד מ-10</t>
  </si>
  <si>
    <t>שדות א שברשותנו. זו הדרך להפיק מהם תפוקה שולית מירבית.</t>
  </si>
  <si>
    <t>הואיל וברשותנו 20 עובדים, כל אחד מ-10 העובדים הבאים ישובץ לשדות</t>
  </si>
  <si>
    <t xml:space="preserve">ב וספציפית - למקום ה-1 בכל אחד משדות ב כאמור. </t>
  </si>
  <si>
    <t>התפוקה המירבית:</t>
  </si>
  <si>
    <t>יח׳</t>
  </si>
  <si>
    <t>הקצאה בהצגה ״מקוצרת״:</t>
  </si>
  <si>
    <t>עובדים 1-10
600</t>
  </si>
  <si>
    <t>עובדים 11-20
400</t>
  </si>
  <si>
    <t>משמעות הטבלה:</t>
  </si>
  <si>
    <t xml:space="preserve">כל אחד מהעובדים 1-10 ישובץ (בנפרד) למקום ה-1 בשדה א. </t>
  </si>
  <si>
    <t xml:space="preserve">כל אחד מהעובדים 11-20 ישובץ (בנפרד) למקום ה-1 בשדה ב. </t>
  </si>
  <si>
    <t xml:space="preserve">וזאת לאור קיום 10 שדות מכל סוג. </t>
  </si>
  <si>
    <t>10 שדות</t>
  </si>
  <si>
    <t>עובדים 21-30
380</t>
  </si>
  <si>
    <t>עובדים 31-40
350</t>
  </si>
  <si>
    <t>עובדים 41-50
300</t>
  </si>
  <si>
    <t>התפוקה מירבית:</t>
  </si>
  <si>
    <t xml:space="preserve">10 * 600 + 10 * 300 + 10 * 400 + 10 * 380 + 10 * 350 = </t>
  </si>
  <si>
    <r>
      <t>עובדים 41-</t>
    </r>
    <r>
      <rPr>
        <b/>
        <sz val="12"/>
        <color rgb="FFFF0000"/>
        <rFont val="David"/>
        <family val="2"/>
        <charset val="177"/>
      </rPr>
      <t>50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300</t>
    </r>
  </si>
  <si>
    <t>מס׳ שדות: 10</t>
  </si>
  <si>
    <t>עובדים 51-60
280</t>
  </si>
  <si>
    <t>עובדים 61-70
240</t>
  </si>
  <si>
    <r>
      <t>עובדים 81-</t>
    </r>
    <r>
      <rPr>
        <b/>
        <sz val="12"/>
        <color rgb="FFFF0000"/>
        <rFont val="David"/>
        <family val="2"/>
        <charset val="177"/>
      </rPr>
      <t>85</t>
    </r>
    <r>
      <rPr>
        <sz val="12"/>
        <color theme="1"/>
        <rFont val="David"/>
        <family val="2"/>
        <charset val="177"/>
      </rPr>
      <t xml:space="preserve">
</t>
    </r>
    <r>
      <rPr>
        <b/>
        <sz val="12"/>
        <color rgb="FFFF0000"/>
        <rFont val="David"/>
        <family val="2"/>
        <charset val="177"/>
      </rPr>
      <t>200</t>
    </r>
  </si>
  <si>
    <t>עובדים 71-80
200</t>
  </si>
  <si>
    <t xml:space="preserve">10 * 600 + 10 * 400 + 10 * 380 + 10 * 300 + 10 * 350 + 10 * 240 + 10 * 200 + 5 * 200 = </t>
  </si>
  <si>
    <t>הערה: אם היו דורשים תפוקה שולית ל-85 עובדים, התשובה היא 200.</t>
  </si>
  <si>
    <t xml:space="preserve">זאת משום שערך זה מוגדר בתור התפוקה (השולית) של העובד האחרון שהקצינו. </t>
  </si>
  <si>
    <r>
      <t xml:space="preserve">נדרש ז - הניחו שישנם 85 עובדים. מהי התפוקה השולית </t>
    </r>
    <r>
      <rPr>
        <b/>
        <sz val="16"/>
        <color theme="1"/>
        <rFont val="David"/>
        <family val="2"/>
        <charset val="177"/>
      </rPr>
      <t>של כל שדה</t>
    </r>
    <r>
      <rPr>
        <b/>
        <sz val="12"/>
        <color theme="1"/>
        <rFont val="David"/>
        <family val="2"/>
        <charset val="177"/>
      </rPr>
      <t>?</t>
    </r>
  </si>
  <si>
    <t>תמיד ולעולם, חישוב תפוקה שולית לשדה מסוים, כולל שני היבטים:</t>
  </si>
  <si>
    <t>מרכיב 1: נציין בסימן שלילי (אובדן) את סך התפוקה שמניב השדה הנדון</t>
  </si>
  <si>
    <t>מרכיב 2: נציין בסימן חיובי את העלייה בתפוקה כתוצאה מהקצאת עובדי השדה מחדש</t>
  </si>
  <si>
    <t>(-)</t>
  </si>
  <si>
    <t>+</t>
  </si>
  <si>
    <t>סיכום הערכים = תפוקה שולית לשדה</t>
  </si>
  <si>
    <t>=</t>
  </si>
  <si>
    <t>בכל שדה ב מועסקים במצב המוצא 4 עובדים, כך שכל שדה ב מניב בפני עצמו (יחד עם 4 העובדים שבו) תפוקה של  1,420.</t>
  </si>
  <si>
    <t xml:space="preserve">ברגע שמוותרים על שדה אחד כזה, הרכיב ה-1 הוא אובדן תפוקה 1,420. </t>
  </si>
  <si>
    <t>אלא שכפי שאמרנו, דיון בתפוקה שולית של שדה חייב להתחשב גם ביכולת להקצות מחדש את עובדי השדה, שהתפנו וכעת משוחררים</t>
  </si>
  <si>
    <t xml:space="preserve">לעבוד במקום אחר. </t>
  </si>
  <si>
    <t>אז יש לנו כעת 4 עובדים ונשאלת השאלה - לאן נקצה אותם?</t>
  </si>
  <si>
    <t xml:space="preserve">המקומות היחידים ה״פנויים״ בשדות הם מקומות 5 ו-6 בשדות א ו-ב. </t>
  </si>
  <si>
    <t xml:space="preserve">מבין אפשרויות אלו, התפוקה השולית לעובד תהיה הכי גבוהה, אם נקצה למקום 5 בשדה א. </t>
  </si>
  <si>
    <t>ההשפעה החיובית של הקצאת 4 עובדים אלו לשדה א, מקום 5:</t>
  </si>
  <si>
    <t>עם 5 עובדים</t>
  </si>
  <si>
    <t>עם 4 עובדים</t>
  </si>
  <si>
    <t xml:space="preserve">לגבי שדות א, חלק מהם מעסיקים 5 עובדים, וחלק 4. </t>
  </si>
  <si>
    <t>נשאלת השאלה, לגבי איזה סוג שדה (כזה שמעסיק 5 עובדים או כזה שמעסיק 4 עובדים) עלינו להתייחס בחישוב התפוקה השולית לשדה.</t>
  </si>
  <si>
    <t>התשובה המשמחת היא שזה לא באמת משנה.</t>
  </si>
  <si>
    <t xml:space="preserve">ניקח למשל שדה א שבו מועסקים 5 עובדים. בשדה כזה, מיוצרים 1,620 מוצרים, שבתור התחלה - נוותר עליהם כשלוקחים לנו את השדה, רכיב 1. </t>
  </si>
  <si>
    <t>אלא שאותם 5 עובדים ניתנים להקצאה מחדש ל-5 המקומות ״הפנויים״ בשדות א האחרים. מדוע? משום שמבין אפשרויות ההקצאה</t>
  </si>
  <si>
    <t>שנותרו 200 הכי גבוה.</t>
  </si>
  <si>
    <t>5 * 200 = 1,000</t>
  </si>
  <si>
    <t>it doesn't matter!!!</t>
  </si>
  <si>
    <t xml:space="preserve">ניקח כעת שדה א שבו מועסקים 4 עובדים. בשדה כזה, מיוצרים 1,420 מוצרים, שבתור התחלה - נוותר עליהם כשלוקחים שדה א, רכיב 1. </t>
  </si>
  <si>
    <t>אלא שאותם 4 עובדים ניתנים להקצאה מחודשת ל-4 המקומות הפנויים בשדות א האחרים. מדוע? משום שזוהי התפוקה השולית הגבוהה ביותר</t>
  </si>
  <si>
    <t>מבין הנותר. רכיב המפצה:</t>
  </si>
  <si>
    <t>4 * 200 = 800</t>
  </si>
  <si>
    <t>הערה: התוצאה הכוללת שנתקבלה היא</t>
  </si>
  <si>
    <t>שלילית, הואיל והיא משקפת את סך האובדן</t>
  </si>
  <si>
    <t>או ההפסד כתוצאה מאובדן שדה.</t>
  </si>
  <si>
    <t>כמובן שכששואלים ״מה התפוקה השולית</t>
  </si>
  <si>
    <t>לשדה״ התשובה הסופית תהיה ״בערך מוחלט״</t>
  </si>
  <si>
    <t>התפוקה השולית של שדה א: 620.</t>
  </si>
  <si>
    <t>התפוקה השולית של שדה ב: 530.</t>
  </si>
  <si>
    <t>אינטרו:</t>
  </si>
  <si>
    <t>התרגיל הקודם הניח ש״אין כסף בעולם״.</t>
  </si>
  <si>
    <t>יש לנו משק סגור, פרימיטיבי כזה, והשאלה איך למקסם</t>
  </si>
  <si>
    <t>את התפוקה בהינתן מגבלות גורמי הייצור.</t>
  </si>
  <si>
    <t xml:space="preserve">כשמתקדמים לעולם קצת יותר מודרני, עם יצרנים - </t>
  </si>
  <si>
    <t>שעניינם הכנסות ורווחים, נכנס לדיון *שווי* התפוקה</t>
  </si>
  <si>
    <t>השולית כבסיס להחלטות.</t>
  </si>
  <si>
    <t>בגסות רבה - שווי התפוקה הוא המכפלה הפשוטה</t>
  </si>
  <si>
    <t xml:space="preserve">של התפוקה במחיר המכירה. </t>
  </si>
  <si>
    <t>בשוק של תחרות משוכללת;</t>
  </si>
  <si>
    <t xml:space="preserve">כזה שבו כל המוצרים אחידים, </t>
  </si>
  <si>
    <t xml:space="preserve">ואין משמעות למיתוג אישי, </t>
  </si>
  <si>
    <t>שכר העובד = שווי התפוקה השולית לעובד</t>
  </si>
  <si>
    <r>
      <rPr>
        <b/>
        <sz val="12"/>
        <color rgb="FFFF0000"/>
        <rFont val="David"/>
        <family val="2"/>
        <charset val="177"/>
      </rPr>
      <t>30</t>
    </r>
    <r>
      <rPr>
        <sz val="12"/>
        <color theme="1"/>
        <rFont val="David"/>
        <family val="2"/>
        <charset val="177"/>
      </rPr>
      <t xml:space="preserve">
עובדים 31-</t>
    </r>
    <r>
      <rPr>
        <b/>
        <sz val="12"/>
        <color rgb="FFFF0000"/>
        <rFont val="David"/>
        <family val="2"/>
        <charset val="177"/>
      </rPr>
      <t>50</t>
    </r>
  </si>
  <si>
    <r>
      <t xml:space="preserve">כששואלים על ערך התפוקה השולית - יש לכפול במחיר המכירה הנתון למוצר - </t>
    </r>
    <r>
      <rPr>
        <u/>
        <sz val="12"/>
        <color theme="1"/>
        <rFont val="David"/>
        <family val="2"/>
        <charset val="177"/>
      </rPr>
      <t>נתון</t>
    </r>
  </si>
  <si>
    <t>הערה:</t>
  </si>
  <si>
    <t>שאלה זו, בשונה מכלל קודמותיה - דנה בכושר הייצור של גורם ייצור אחד - עובדים</t>
  </si>
  <si>
    <t xml:space="preserve">בלבד, במוצרים שונים. </t>
  </si>
  <si>
    <t>למוצרים שונים אלו יש גם מחיר מכירה שונה, שישפיע במידה רבה על ההכנסה</t>
  </si>
  <si>
    <t>הנובעת מכל מוצר ועל אופן ההקצאה הנובע ממנה.</t>
  </si>
  <si>
    <t>בעוד שבתרגילים הקודמים דיברו על מוצר מסוג יחיד, ולכן מיקסום התפוקה הוא</t>
  </si>
  <si>
    <t>ערך עליון, כאן אני רוצה למקסם הכנסה. לכן, אינטואיטיבית, אם אני יכול לייצר</t>
  </si>
  <si>
    <t xml:space="preserve">פחות מוצרים - אך ״יוקרתיים יותר״ כאלו שההכנסות מהם גבוהות יותר - </t>
  </si>
  <si>
    <t>זה עשוי להיות משתלם יותר, וישפיע על אופן ההקצאה.</t>
  </si>
  <si>
    <t xml:space="preserve">מהסיבה הזו - לא אסתפק בחישוב תפוקה שולית לעובד, אלא מהכנסה שולית </t>
  </si>
  <si>
    <t>לעובד שנקראת - שווי תפוקה שולית.</t>
  </si>
  <si>
    <t>בתור התחלה - כדי להגיע לשווי תפוקה שולית, צריך את התפוקה השולית עצמה. ולכן:</t>
  </si>
  <si>
    <t>במצב כזה נעסיק 6 עובדים - מתוכם, 2 בייצור ציפיות, 2 בייצור מכנסיים, 2 בייצור גופיה.</t>
  </si>
  <si>
    <t>כאשר נמשיך להעסיק עוד ועוד עובדים, עד אשר לא יהיו לי יותר; או עד שההכנסה</t>
  </si>
  <si>
    <t xml:space="preserve">השולית מהם שלילית (מקרה קיצוני שלא רלוונטי לשאלה הזו). </t>
  </si>
  <si>
    <t>הערה: בעצם, בשאלה הזו לא היתה נתונה כלל מגבלת עובדים.</t>
  </si>
  <si>
    <t>זה אומר שתיאורטית, אפשר להעסיק כמה עובדים שנרצה.</t>
  </si>
  <si>
    <t>אלא שמבחינה כלכלית לא יועסקו עובדים ששווי תפוקתם נמוך</t>
  </si>
  <si>
    <t>מהשכר שנדרש לשלם להם.</t>
  </si>
  <si>
    <t xml:space="preserve">לכן בשאלה מסוג זה, גם אם היו אומרים, למשל, שיש לנו 14 עובדים - </t>
  </si>
  <si>
    <t>עדיין היינו מעסיקים 6 בלבד בהינתן נתוני השכר (לגבי הסכמי העסקה</t>
  </si>
  <si>
    <t>קבועים וכו׳... נדבר בהמשך... פחות רלוונטי כרגע)</t>
  </si>
  <si>
    <t>תרגול מס׳ 4 - כלכלה - פונקציית הייצור - המשך והקשר לעקום ההיצע</t>
  </si>
  <si>
    <t>באופן כללי - משמעות המונח היצע היא - כמה ״משתלם״ ליצרן ״להציע למכירה״ בהינתן מחיר מכירה נתון למוצר.</t>
  </si>
  <si>
    <t xml:space="preserve">אנו פועלים בתנאי תחרות משוכללת, שבהם המחיר שבכפוף אליו היצרן פועל נקבע ״מבחוץ״. </t>
  </si>
  <si>
    <t xml:space="preserve">ומטרת ניתוח ההיצע היא לגלות כמה יסכים היצרן להציע למכירה בכל מחיר ומחיר (P). </t>
  </si>
  <si>
    <t xml:space="preserve">בתור התחלה, אנו כמובן נטען שיש קשר ברור בין מבנה עלויות היצרן לכמות שיסכים להציע בכל מחיר; </t>
  </si>
  <si>
    <t xml:space="preserve">ולכן נתחיל מניתוח בסיסי של עלויות והוצאות ייצור, ומשם נעבור להיצע. </t>
  </si>
  <si>
    <t>אין פליאה בכך שהשיפוע</t>
  </si>
  <si>
    <t>או קצב השינוי בעלות המשתנה</t>
  </si>
  <si>
    <t>הממוצעת מתון יותר מאשר</t>
  </si>
  <si>
    <t>קצב השינוי בעלות השולית;</t>
  </si>
  <si>
    <t>שכן העלות המשתנה הממוצעת</t>
  </si>
  <si>
    <t>מביאה בחשבון גם את ההיסטוריה</t>
  </si>
  <si>
    <t xml:space="preserve">ולא רק את היחידה האחרונה. </t>
  </si>
  <si>
    <t>על מנת לייצר ״בטווח הקצר״ (דיון בטווח הארוך דורש מידע על עלויות קבועות, ואיננו נדון כרגע), נדרש לעמוד</t>
  </si>
  <si>
    <t>בתנאי אחד, ולקיים כלל נוסף:</t>
  </si>
  <si>
    <t>בסימונים:</t>
  </si>
  <si>
    <r>
      <rPr>
        <b/>
        <sz val="12"/>
        <color theme="1"/>
        <rFont val="David"/>
        <family val="2"/>
        <charset val="177"/>
      </rPr>
      <t>תנאי הסף</t>
    </r>
    <r>
      <rPr>
        <sz val="12"/>
        <color theme="1"/>
        <rFont val="David"/>
        <family val="2"/>
        <charset val="177"/>
      </rPr>
      <t xml:space="preserve">: מחיר המכירה של המוצר חייב להיות גבוה (או לפחות שווה ל) מינימום העלות המשתנה הממוצעת. </t>
    </r>
  </si>
  <si>
    <t xml:space="preserve">אם התנאי לא מתקיים, פשוט מסיקים: ״היצרן לא מייצר בטווח הקצר״. </t>
  </si>
  <si>
    <t>אם התנאי מתקיים, כלל ההכרעה לגבי היקף הייצור (כמות) יהיה:</t>
  </si>
  <si>
    <t>חייבים להימצא בחלק העולה של עקום העלות השולית MC, ולייצר כל עוד מתקיים:</t>
  </si>
  <si>
    <t>ניישם בנתוני השאלה:</t>
  </si>
  <si>
    <t>מחיר המוצר (P) נתון:</t>
  </si>
  <si>
    <t>מינ׳ העלות המשתנה הממוצעת (טבלה):</t>
  </si>
  <si>
    <t>מסקנה ראשונה: ליצרן כדאי לייצר בטוח
הקצר כי 
כמה מייצרים? זה השלב הבא...</t>
  </si>
  <si>
    <t>במקרה פרטי זה, עקומת העלות השולית עולה לכל אורכה.</t>
  </si>
  <si>
    <t>לכן, נמשיך לייצר כל עוד נזהה (בחלק העולה של העקומה)</t>
  </si>
  <si>
    <t>ש-</t>
  </si>
  <si>
    <t>היקף הייצור!</t>
  </si>
  <si>
    <t>נדרש 7: בהמשך לנדרש 6, שלפיו מחיר המכירה של המוצר 180, ובהתאם להחלטת היצרן המתקבלת בטווח הקצר במחיר</t>
  </si>
  <si>
    <t>זה, מה יהיה רווח היצרן?</t>
  </si>
  <si>
    <t>ההכנסות</t>
  </si>
  <si>
    <t>הרווח הוא ההפרש בין ההכנסות (TR = Total Revenue) לבין ההוצאות. כאשר:</t>
  </si>
  <si>
    <t>המכפלה הפשוטה של מחיר המכירה ליח׳ בכמות המיוצרת</t>
  </si>
  <si>
    <t>עלויות משתנות</t>
  </si>
  <si>
    <t>אנו עוסקים כרגע רק בטווח הקצר, בהתעלם מעלויות קבועות</t>
  </si>
  <si>
    <t>רווח (או ההפסד) בטווח קצר</t>
  </si>
  <si>
    <t>ניישם:</t>
  </si>
  <si>
    <t>חמישה מוצרים במחיר 180 ליחידה</t>
  </si>
  <si>
    <t>העלות המשתנה בטבלה לייצור 5 יחידות אלו</t>
  </si>
  <si>
    <t xml:space="preserve">נדרש 8: בהמשך לנדרשים קודמים והיקף הייצור המתאים למחיר מכירה של 180 ש״ח ליחידה, מהו הרווח השולי מהיחידה </t>
  </si>
  <si>
    <t>האחרונה?</t>
  </si>
  <si>
    <t>אנו מעוניינים בהפרש בין מחיר המכירה ליח׳ P לבין עלות היחידה האחרונה (עלות שולית) MC.</t>
  </si>
  <si>
    <t>שימו לב: אמנם במקרה זה, הרווח השולי מהיחידה האחרונה 0, כי עצרנו בדיוק בנקודה שבה P=MC כלומר מחיר המכירה</t>
  </si>
  <si>
    <t>ליחידה זהה לעלות השולית, אך אין הכרח שבכל שאלה זה יהיה המצב. לשם ההמחשה:</t>
  </si>
  <si>
    <t>במקרה כזה - היינו מייצרים גם כן 5 יחידות;</t>
  </si>
  <si>
    <t xml:space="preserve">אך הרווח השולי מהיחידה האחרונה לא </t>
  </si>
  <si>
    <t>היה 0 אלא 2 ש״ח.</t>
  </si>
  <si>
    <t>ואם כך: נחשב קונקרטית P-MC לטובת</t>
  </si>
  <si>
    <t>חישוב רווח מהיחידה האחרונה, לא נניח</t>
  </si>
  <si>
    <t>שזה 0 אוטומטית!</t>
  </si>
  <si>
    <t xml:space="preserve">א. בצד המתמטי - בהיותה קבועה = בלתי תלויה בהיקף הייצור. </t>
  </si>
  <si>
    <t>ב. בצד התפעולי - היא בלתי ניתנת לביטול בטווח הקצר; כלומר: גם אם היצרן סוגר את המפעל לאלתר,</t>
  </si>
  <si>
    <t xml:space="preserve">עדיין יצטרך לשאת בעלות זו בטווח הקצר. </t>
  </si>
  <si>
    <t xml:space="preserve">דוגמה בולטת לעלות קבועה:    תשלומי שכר דירה בגין הסכם שכירות לתקופה מסוימת. </t>
  </si>
  <si>
    <t>כיצד קיום עלות קבועה משנה את סוגי השאלות ואת אופן הדיון בבעיית היצרן וההיצע?</t>
  </si>
  <si>
    <t>עלות קבועה (FC = Fixed Costs) = עלות שיש לה שני מאפיינים מצטברים:</t>
  </si>
  <si>
    <t>המשמעות בתרגיל זה - 5 מוצרים והרווח לטווח קצר 200 (נדרשים 6,7).</t>
  </si>
  <si>
    <t>אם שואלים על רווחי היצרן ו/או הכמות שייצר בטווח הקצר:</t>
  </si>
  <si>
    <t>בהינתן עלויות קבועות - הן אינן רלוונטיות לקבלת החלטות: לחישוב היקף ייצור בטווח הקצר ורווחי טווח קצר</t>
  </si>
  <si>
    <t>אם שואלים על רווחי היצרן ו/או הכמות שייצר בטווח הארוך:</t>
  </si>
  <si>
    <t xml:space="preserve">כאשר עלות כוללת ממוצעת מביאה בחשבון את סיכום העלות המשתנה והקבועה (חלקי מס׳ היחידות). </t>
  </si>
  <si>
    <r>
      <rPr>
        <b/>
        <sz val="12"/>
        <color theme="1"/>
        <rFont val="David"/>
        <family val="2"/>
        <charset val="177"/>
      </rPr>
      <t>תנאי הכרחי</t>
    </r>
    <r>
      <rPr>
        <sz val="12"/>
        <color theme="1"/>
        <rFont val="David"/>
        <family val="2"/>
        <charset val="177"/>
      </rPr>
      <t xml:space="preserve"> לייצור בטווח הארוך: מחיר מכירה גדול שווה לעלות </t>
    </r>
    <r>
      <rPr>
        <b/>
        <sz val="12"/>
        <color theme="1"/>
        <rFont val="David"/>
        <family val="2"/>
        <charset val="177"/>
      </rPr>
      <t>הכוללת</t>
    </r>
    <r>
      <rPr>
        <sz val="12"/>
        <color theme="1"/>
        <rFont val="David"/>
        <family val="2"/>
        <charset val="177"/>
      </rPr>
      <t xml:space="preserve"> הממוצעת</t>
    </r>
  </si>
  <si>
    <t xml:space="preserve">אם התנאי לא מתקיים = יש לסגור את המפעל בטווח הארוך (לא לייצר). </t>
  </si>
  <si>
    <t>אם התנאי מתקיים = היקף הייצור בטווח הארוך ייקבע בדיוק לפי כללי הייצור בטווח הקצר.</t>
  </si>
  <si>
    <t xml:space="preserve">כלומר, נייצר כל עוד </t>
  </si>
  <si>
    <t>בחלק העולה של MC.</t>
  </si>
  <si>
    <t>ואם כך זיהינו:</t>
  </si>
  <si>
    <t>MIN(ATC) = 200</t>
  </si>
  <si>
    <t>הואיל ותנאי הכרחי לכדאיות</t>
  </si>
  <si>
    <t>ייצור בטווח הארוך הוא מחיר</t>
  </si>
  <si>
    <t>שחייב להיות גדול או שווה</t>
  </si>
  <si>
    <t>ל-MIN ATC הרי שכאן</t>
  </si>
  <si>
    <t>התנאי לא מתקיים, לא נייצר</t>
  </si>
  <si>
    <t>בטווח הארוך</t>
  </si>
  <si>
    <t>הרחבה (לא הופיע בשאלה המקורית שכתבתי) - כמה היצרן ייצר בטווח הארוך במידה ומחיר המכירה ליח׳ הוא 200?</t>
  </si>
  <si>
    <t xml:space="preserve">תנאי פרלימינרי חיוני לייצור בטווח קצר: מחיר מכירה גדול או שווה למינ׳ עלות כוללת ממוצעת. כאן, התנאי בהחלט </t>
  </si>
  <si>
    <t>מתקיים, כי מחיר המכירה 200 והוא שווה למינימום העלות הכוללת הממוצעת כמסומן.</t>
  </si>
  <si>
    <t>וכעת, הואיל ויש כדאיות ייצור בטווח הארוך, נפעל לפי העיקרון שאומר - נמשיך לייצר כל עוד אנו בחלק העולה של MC</t>
  </si>
  <si>
    <t>וכל עוד מתקיים:</t>
  </si>
  <si>
    <t>זה אומר שהיקף הייצור בטווח הארוך עבור מחיר מכירה של 200 יהיה 6 יח׳ מוצר.</t>
  </si>
  <si>
    <t>טיפ:</t>
  </si>
  <si>
    <t>אם כדאי לייצר בטווח הקצר</t>
  </si>
  <si>
    <t>זה לא אומר שכדאי לייצר בטווח הארוך</t>
  </si>
  <si>
    <t>ראו נדרש 9 שמראה אי כדאיות טווח ארוך</t>
  </si>
  <si>
    <t>למרות שקודמיו מראים כדאיות בטווח</t>
  </si>
  <si>
    <t>הקצר</t>
  </si>
  <si>
    <t>אם כדאי לייצר בטווח הארוך</t>
  </si>
  <si>
    <t>היקף הייצור שייקבע - יהיה זהה לזה</t>
  </si>
  <si>
    <t>שבטווח הקצר</t>
  </si>
  <si>
    <t>כלומר: אם היו שואלים כאן, לאחר הרחבה זו</t>
  </si>
  <si>
    <t>כמה כדאי לייצר בטווח הקצר, התשובה היתה 6</t>
  </si>
  <si>
    <t>ללא צורך בחישוב נוסף</t>
  </si>
  <si>
    <t>המשמעות - אם אני יודע שככלל, יצרן צפוי להציע לממכר יותר מוצרים ככל שמחיר המכירה של המוצר עולה, ופחות</t>
  </si>
  <si>
    <t>מוצרים ככל שמחיר המכירה של המוצר יורד - האם עקרון זה תקף גם ליצרן שחייב להיפטר מהסחורה ואיך מייצגים את</t>
  </si>
  <si>
    <t>זה בהקשר לפונקציית ההיצע?</t>
  </si>
  <si>
    <t>במצב ״רגיל״</t>
  </si>
  <si>
    <t>במצב שבו היצרן מוכן למכור מרכולתו בכל</t>
  </si>
  <si>
    <t>מחיר (למשל לאור פגות תוקף קרובה מאד)</t>
  </si>
  <si>
    <t>עקומת ההיצע קשיחה לחלוטין, מקבילה</t>
  </si>
  <si>
    <t xml:space="preserve">לציר האנכי (ציר המחיר) ומבטאת מצב </t>
  </si>
  <si>
    <t xml:space="preserve">מיוחד שבו שינוי המחיר לא ישפיע על </t>
  </si>
  <si>
    <t>הכמות המוצעת</t>
  </si>
  <si>
    <t xml:space="preserve">במצב ״רגיל״ היצרן מוכן לייצר יותר </t>
  </si>
  <si>
    <t>ככל שמחיר המכירה יהיה גבוה יותר</t>
  </si>
  <si>
    <t xml:space="preserve">הסבר - תפוקה שולית פוחתת = צריך יותר ויותר תשומות כדי לייצר יחידות נוספות, ככל שמייצרים יותר. </t>
  </si>
  <si>
    <t>ידוע לנו זה מכבר, שהיצרן ימשיך וייצר עוד ועוד יחידות, רק אם מתקיים:</t>
  </si>
  <si>
    <t>אבל אם MC עולה... כדי לייצר עוד יחידות היצרן ידורש מחיר גבוה יותר.</t>
  </si>
  <si>
    <t xml:space="preserve">זה מה שיוצר את עקומת ההיצע S במצב הרגיל (הקלאסי) שהיא עולה משמאל לימין. </t>
  </si>
  <si>
    <t>לייצר יותר &gt;&gt;&gt; תפוקה שולית פוחתת &gt;&gt;&gt; זה יותר יקר &gt;&gt;&gt; נסכים רק אם המחיר יעלה.</t>
  </si>
  <si>
    <t>עקום S מלשון Supply הוא עקום ההיצע,</t>
  </si>
  <si>
    <t>המתווה את הקשר בין מחיר המכירה P</t>
  </si>
  <si>
    <t>לבין הכמות המוצעת על ידי היצרן Q.</t>
  </si>
  <si>
    <t>על הכמות המוצעת...</t>
  </si>
  <si>
    <r>
      <t xml:space="preserve">הדרכה: האם העלות </t>
    </r>
    <r>
      <rPr>
        <b/>
        <u/>
        <sz val="12"/>
        <color theme="1"/>
        <rFont val="David"/>
        <family val="2"/>
        <charset val="177"/>
      </rPr>
      <t>השולית</t>
    </r>
    <r>
      <rPr>
        <sz val="12"/>
        <color theme="1"/>
        <rFont val="David"/>
        <family val="2"/>
        <charset val="177"/>
      </rPr>
      <t xml:space="preserve"> ליחידה משתנה (גדלה / קטנה?) כאשר משנים את היקף הייצור? ואם לא, מה זה אומר</t>
    </r>
  </si>
  <si>
    <t>מצב כזה נקרא - עקומת היצע ״גמישה לחלוטין״.</t>
  </si>
  <si>
    <t>תרגול מס׳ 5 - כלכלה - המשך דיון בפונקציית ייצור והיצע - תרגול ברמה משמעותית יותר</t>
  </si>
  <si>
    <t>בהתאם להנחיית הפרופ׳, לא עוברים לחומר הבא אלא ממשיכים לחזק סוגיות יסוד בנושא הייצור וההיצע.</t>
  </si>
  <si>
    <t>ובקונטסט בחינה.</t>
  </si>
  <si>
    <t>מבחן 1 - שאלה 1</t>
  </si>
  <si>
    <t>פירמה תחרותית המייצרת מוצר יכולה לשכור כל כמות עובדים שתרצה במחיר 50 דולר לעובד.</t>
  </si>
  <si>
    <t xml:space="preserve">הפירמה מעסיקה 10 עובדים, והתפוקה השולית של העובדים היא 5 יח׳ מוצר כלומר MP=5. </t>
  </si>
  <si>
    <t>כמו כן ידוע כי התפוקה הממוצעת של העובדים היא 10 יח׳ כלומר AP=10.</t>
  </si>
  <si>
    <t>המסקנה היא:</t>
  </si>
  <si>
    <t>א. התפוקה הכוללת של הפירמה היא 50 יח׳ X.</t>
  </si>
  <si>
    <t>ב. העלות השולית לייצור X היא 10 דולר.</t>
  </si>
  <si>
    <t>ג. העלות המשתנה הממוצעת לייצור X היא 10 דולר.</t>
  </si>
  <si>
    <t>ה. כל התשובות האחרות שגויות</t>
  </si>
  <si>
    <t>ד. התפוקה הכוללת של הפירמה היא 75 יחידות X</t>
  </si>
  <si>
    <t>השאלה עוסקת בפונקציית העלות של היצרן והיצע היצרן.</t>
  </si>
  <si>
    <t>ספציפית, היא מדגימה את הנתונים הבאים:</t>
  </si>
  <si>
    <t>L</t>
  </si>
  <si>
    <t>AP</t>
  </si>
  <si>
    <t>תפוקה ממוצעת</t>
  </si>
  <si>
    <t>MP</t>
  </si>
  <si>
    <t>מערכת הקשרים המתמטיים הרלוונטיים לטענות השונות היא:</t>
  </si>
  <si>
    <t>AP = TP/L</t>
  </si>
  <si>
    <t>ננסה לפתור יחד, על בסיס טענות אלו (זו כמובן לא הדרך היחידה).</t>
  </si>
  <si>
    <t>תשובה: ב</t>
  </si>
  <si>
    <t>מבחן 1 - שאלה 2</t>
  </si>
  <si>
    <t>תשובה: א</t>
  </si>
  <si>
    <t>תפוקה</t>
  </si>
  <si>
    <t>סמנו את ההטענה הנכונה:</t>
  </si>
  <si>
    <t xml:space="preserve">א. אם מחיר יח׳ הוא 20, העלות המשתנה הממוצעת AVC היא בקירוב 11.4. </t>
  </si>
  <si>
    <t xml:space="preserve">ג. כאשר מייצרים 10.5 יח׳ העלות המשתנה הממוצעת AVC היא בקירוב 1.5. </t>
  </si>
  <si>
    <t>ב. כאשר מייצרים עם 4 פועלים, העלות השולית לייצור  MC היא 30.5.</t>
  </si>
  <si>
    <t>פירמה מייצרת מוצר תוך שימוש בעובדים בלבד. שכר העבודה הוא 30 ש״ח לעובד. פונקציית הייצור היא כדלקמן:</t>
  </si>
  <si>
    <t xml:space="preserve">ד. אם מחיר יח׳ הוא 60 ש״ח העלות השולית MC בייצור היא 40. </t>
  </si>
  <si>
    <t>ה. כל יתר התשובות שגויות.</t>
  </si>
  <si>
    <t>ככלל:</t>
  </si>
  <si>
    <t>ההיצע ייקבע בנקודה שבה העלות השולית עולה, כאשר MC נמוך או שווה (וקרוב ככל הניתן) ל-P</t>
  </si>
  <si>
    <t>לכן, כדאי לעבד את הטבלה לנתונים שיכללו את העלות השולית ואת ה-AVC לצד המחיר על מנת להכריע בדבר</t>
  </si>
  <si>
    <t>הנקודה שבה ייקבע ההיצע ויתר הנתונים באותה נקודה. נשים לב שאין כאן מידע על עלויות קבועות.</t>
  </si>
  <si>
    <t>TC=VC=L*30</t>
  </si>
  <si>
    <t>עלות שולית</t>
  </si>
  <si>
    <t xml:space="preserve">נעבד תחילה את נתוני הטבלה להלן, ולאחר מכן, נציב את המחירים שמופיעים בהיגדים השונים כדי לבחון נאותותם. </t>
  </si>
  <si>
    <t>מבחן 1 - שאלה 4</t>
  </si>
  <si>
    <t>פירמה בתחרות משוכללת הממקסמת את רווחיה אף פעם לא תפעל בתחום שבו:</t>
  </si>
  <si>
    <t>א. עקומת MC עולה ועקומת AVC עולה</t>
  </si>
  <si>
    <t>ב. עקומת MC עולה ועקומת ATC יורדת</t>
  </si>
  <si>
    <t>ג. עקומת MC עולה ועקומת AVC יורדת</t>
  </si>
  <si>
    <t>ד. עקומת MC עולה ועקומת ATC עולה</t>
  </si>
  <si>
    <t>ה. כל יתר התשובות שגויות</t>
  </si>
  <si>
    <t>מבחן 2 - שאלה 2</t>
  </si>
  <si>
    <t>נתון כי עקומת MC יורדת עד תפוקה של 13 יח׳ ואח״כ עולה.</t>
  </si>
  <si>
    <t>לפירמה עלויות קבועות חיוביות.</t>
  </si>
  <si>
    <t>א. ה-ATC יורדת עד לתפוקה של 13 יח׳ ועולה לאחר מכן.</t>
  </si>
  <si>
    <t xml:space="preserve">ב. המינימום של AVC מתקבל בתפוקה הנמוכה מ-13. </t>
  </si>
  <si>
    <t>ג. המינימום של ATC מתקבל בתפוקה קטנה יותר מהתפוקה בה AVC במינימום.</t>
  </si>
  <si>
    <t>ד. AFC גדולה יותר בתפוקה של 13 יח׳ מאשר כש-AVC במינימום</t>
  </si>
  <si>
    <t>ה. כל התשובות האחרות אינן נכונות</t>
  </si>
  <si>
    <t xml:space="preserve">שאלות להלן תמיד נפתור עם איור רלוונטי של העקומים באופן סכמטי מול הנתונים בשאלה. ננסה להסביר כל </t>
  </si>
  <si>
    <t xml:space="preserve">רכיב באיור, ולאחר מכן לפתור בשים לב לנתוני השאלה. </t>
  </si>
  <si>
    <r>
      <t xml:space="preserve">תשובה: </t>
    </r>
    <r>
      <rPr>
        <sz val="12"/>
        <color theme="0"/>
        <rFont val="David"/>
        <family val="2"/>
        <charset val="177"/>
      </rPr>
      <t>ד</t>
    </r>
  </si>
  <si>
    <t>מבחן 3 - שאלה 12</t>
  </si>
  <si>
    <r>
      <t xml:space="preserve">תשובה: </t>
    </r>
    <r>
      <rPr>
        <b/>
        <sz val="12"/>
        <color theme="0"/>
        <rFont val="David"/>
        <family val="2"/>
        <charset val="177"/>
      </rPr>
      <t>א</t>
    </r>
  </si>
  <si>
    <t>להלן נתונות עלויות הייצור של יצרן הפועל בתנאי תחרות משוכללת:</t>
  </si>
  <si>
    <t>עלות משתנה ממוצעת</t>
  </si>
  <si>
    <t>מחיר המוצר הוא 36 ש״ח.</t>
  </si>
  <si>
    <t xml:space="preserve">הוצאות קבועות: 40. </t>
  </si>
  <si>
    <t>מכאן ש:</t>
  </si>
  <si>
    <t>א. היצרן ייצר 3 יח׳ בטווח הקצר</t>
  </si>
  <si>
    <t>ב. היצרן ייצר 4 יח׳ בטווח הקצר</t>
  </si>
  <si>
    <t>ג. היצרן ייצר 2 יח׳ בטווח הקצר</t>
  </si>
  <si>
    <t>ד. היצרן לא ייצר בטווח הקצר</t>
  </si>
  <si>
    <t>יתירה על הצמדות דווקנית לתרגילי הבית, המטרה שלנו היא להרחיב את היריעה ולדון בשאלות בסגנון</t>
  </si>
  <si>
    <t>W</t>
  </si>
  <si>
    <t>שכר לעובד</t>
  </si>
  <si>
    <t xml:space="preserve">ובמלים: התפוקה הממוצעת לעובד AP היא התפוקה הכוללת TP מחולקת במספר העובדים L. </t>
  </si>
  <si>
    <t>MC = W/MP</t>
  </si>
  <si>
    <t>ובמלים: אם ניקח את עלות העסקת העובד האחרון W, ונחלק בתפוקה שהוא תורם MP, נקבל את העלות השולית ליחידה.</t>
  </si>
  <si>
    <t>AVC = (W*L)/TP</t>
  </si>
  <si>
    <t>ובמלים: העלות המשתנה הממוצעת היא העלות המשתנה הכוללת (שכר לעובד W כפול מס׳ עובדים L) חלקי תפוקה כוללת.</t>
  </si>
  <si>
    <t>נדון בטענות:</t>
  </si>
  <si>
    <t>10 = TP/10</t>
  </si>
  <si>
    <t>TP = 100</t>
  </si>
  <si>
    <t>הטענה שגויה על פי הגדרת תפוקה ממוצעת:</t>
  </si>
  <si>
    <t xml:space="preserve">כפי שראינו בסעיף א, התפוקה הכוללת היא 100. </t>
  </si>
  <si>
    <t>כאשר שכר כל עובד ידוע - ובהנחה ששכר העבודה זו העלות היחידה , העלות השולית מחושבת בתור היחס בין השכר הנ״ל</t>
  </si>
  <si>
    <t>שהוא השכר של כל העובדים, לרבות העובד האחרון - לבין התפוקה השולית (של העובד האחרון):</t>
  </si>
  <si>
    <t xml:space="preserve">MC = 50/5 </t>
  </si>
  <si>
    <t>MC = 10</t>
  </si>
  <si>
    <r>
      <t xml:space="preserve">הטענה </t>
    </r>
    <r>
      <rPr>
        <b/>
        <sz val="12"/>
        <color theme="1"/>
        <rFont val="David"/>
        <family val="2"/>
        <charset val="177"/>
      </rPr>
      <t>נכונה</t>
    </r>
    <r>
      <rPr>
        <sz val="12"/>
        <color theme="1"/>
        <rFont val="David"/>
        <family val="2"/>
        <charset val="177"/>
      </rPr>
      <t>.</t>
    </r>
  </si>
  <si>
    <t xml:space="preserve">הכוללת שחושבה במסגרת הדיון בטענה א. </t>
  </si>
  <si>
    <t>AVC = VC/TP</t>
  </si>
  <si>
    <t>הגדרה: עלות משתנה חלקי סך התפוקה</t>
  </si>
  <si>
    <t>במקרה זה: עלות משתנה = שכר לעובד * מס׳ עובדים</t>
  </si>
  <si>
    <t xml:space="preserve">AVC = (50 * 10)/100 </t>
  </si>
  <si>
    <t>AVC = 5</t>
  </si>
  <si>
    <t>עלות משתנה ממוצעת: היחס בין סך העלות המשתנה (סך שכר העבודה המשולם במקרה זה) מחולק בתפוקה</t>
  </si>
  <si>
    <t xml:space="preserve">הטענה שגויה. </t>
  </si>
  <si>
    <t>הטענה שגויה.</t>
  </si>
  <si>
    <t>אם ידועה התפוקה הכוללת (TP) בכל היקף העסקה, התפוקה השולית היא ההפרש הפשוט בין כל שתי רמות תפוקה עוקבות.</t>
  </si>
  <si>
    <t>תפוקה שולית MP:</t>
  </si>
  <si>
    <t>עלות (סך העלות הכוללת):</t>
  </si>
  <si>
    <t xml:space="preserve">כלומר באופן כללי TC=VC+FC, אבל כאן לא אמרו כלום על עלויות קבועות ולכן TC=VC. </t>
  </si>
  <si>
    <t xml:space="preserve">העלות המשתנה במקרה זה היא עלות העסקת העובדים בלבד - בהתאם למכפלת היקף ההעסקה בשכר לעובד שהוא 30. </t>
  </si>
  <si>
    <r>
      <rPr>
        <b/>
        <sz val="12"/>
        <color theme="1"/>
        <rFont val="David"/>
        <family val="2"/>
        <charset val="177"/>
      </rPr>
      <t>בשאלה זו אין מידע בדבר עלויות קבועות</t>
    </r>
    <r>
      <rPr>
        <sz val="12"/>
        <color theme="1"/>
        <rFont val="David"/>
        <family val="2"/>
        <charset val="177"/>
      </rPr>
      <t xml:space="preserve">. לכן </t>
    </r>
    <r>
      <rPr>
        <b/>
        <sz val="12"/>
        <color theme="1"/>
        <rFont val="David"/>
        <family val="2"/>
        <charset val="177"/>
      </rPr>
      <t>במקרה זה</t>
    </r>
    <r>
      <rPr>
        <sz val="12"/>
        <color theme="1"/>
        <rFont val="David"/>
        <family val="2"/>
        <charset val="177"/>
      </rPr>
      <t>, העלות המשתנה VC היא זהה לעלות הכוללת TC.</t>
    </r>
  </si>
  <si>
    <t>עלות שולית:</t>
  </si>
  <si>
    <t xml:space="preserve">מתבססת על עלות העסקת העובד האחרון (שזה בעצם W, שכר לעובד, שכאן הוא 30) חלקי התפוקה השולית לעובד. </t>
  </si>
  <si>
    <t>MC=30/MP</t>
  </si>
  <si>
    <t>MC = W/MP &gt;&gt;&gt;&gt; MC = 30/MP</t>
  </si>
  <si>
    <t>עלות משתנה
ממוצעת</t>
  </si>
  <si>
    <t>עלות משתנה ממוצעת AVC:</t>
  </si>
  <si>
    <t>כאמור בשאלה זו אין עלויות קבועות כלל. היחס בין העלות לבין היקף התפוקה TP הוא ה-AVC</t>
  </si>
  <si>
    <t>AVC=VC/TP</t>
  </si>
  <si>
    <t>כלל ההכרעה - כמה נייצר? ובמקרה זה - אין הבדל בין טווח ארוך לקצר, אין עלויות קבועות...</t>
  </si>
  <si>
    <t>כדאיות ייצור תתקיים:</t>
  </si>
  <si>
    <t>א. אם ורק אם מחיר המכירה של המוצר גדול או שווה ל-MinAVC</t>
  </si>
  <si>
    <t>ב. ככל שמתקיימת כדאיות ייצור כזו - היקף הייצור ייקבע בחלק העולה של MC וכל עוד מחיר המכירה גדול שווה ל-MC</t>
  </si>
  <si>
    <t xml:space="preserve">דיוןן בטענה א. אם מחיר יח׳ הוא 20, העלות המשתנה הממוצעת AVC היא בקירוב 11.4. </t>
  </si>
  <si>
    <t>בדיקת תנאי א: מחיר המכירה הנתון (כאן: 20) גדול שווה למינימום עלות משתנה ממוצעת (כאן - 10)</t>
  </si>
  <si>
    <t xml:space="preserve">בדיקת תנאי ב: החלק העולה של MC מתחיל ״לאחר״ היחידה ה-2, ואעצור כאשר P=MC. </t>
  </si>
  <si>
    <t xml:space="preserve">זה אומר שאייצר באמצעו 4 עובדים בסך הכל 10.5 יח׳. </t>
  </si>
  <si>
    <t>המשמעות: עוצרים בנקודה שבה העלות המשתנה הממוצעת היא בקירוב 11.4.</t>
  </si>
  <si>
    <t xml:space="preserve">דיון בטענה ד. אם מחיר יח׳ הוא 60 ש״ח העלות השולית MC בייצור היא 40. </t>
  </si>
  <si>
    <r>
      <t xml:space="preserve">אם מחיר יח׳ הוא 60 ש״ח, נעסיק 5 עובדים, נייצר 11 יח׳, והעלות השולית ליח׳ במצב הזה תהיה 60 ולא 40 -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>.</t>
    </r>
  </si>
  <si>
    <t>דיון בטענה ב. כאשר מייצרים עם 4 פועלים, העלות השולית לייצור  MC היא 30.5.</t>
  </si>
  <si>
    <t xml:space="preserve">הטענה שגויה. אם היצרן מייצר עם 4 פועלים, ה-MC הוא 20. </t>
  </si>
  <si>
    <t>הטענה שגויה. ה-AVC הוא בקירוב 11.4.</t>
  </si>
  <si>
    <t>ציר אופקי - כמות</t>
  </si>
  <si>
    <t>ציר אנכי - עלות</t>
  </si>
  <si>
    <t>שימו לב: על פי הנתון העלות השולית MC יורדת ולאחר מכן</t>
  </si>
  <si>
    <t>עולה. זה מתאים לקו הכחול המוצג, שהוא כמובן שונה בתכלית</t>
  </si>
  <si>
    <t>מתרשים ה-MC שהוצג בתרגול 4 (שורה 45).</t>
  </si>
  <si>
    <t>מדוע? משום שבמפגש 4 דנו בסיטואציה שבה העלות השולית</t>
  </si>
  <si>
    <t xml:space="preserve">עולה תמיד (בכל טווח הייצור האפשרי). </t>
  </si>
  <si>
    <t xml:space="preserve">כאשר העלות השולית יורדת, העלות הממוצעת יורדת, </t>
  </si>
  <si>
    <t xml:space="preserve">אבל בקצב מתון יותר. מדוע? כי עלות שולית זוכרת רק את </t>
  </si>
  <si>
    <t xml:space="preserve">הערך האחרון, היא לא מושפעת מההיסטוריה. </t>
  </si>
  <si>
    <t>מה שזה אומר גרפית / טכנית, שבטווח שבו העלות השולית</t>
  </si>
  <si>
    <t xml:space="preserve">יורדת ה-AVC גבוה יותר מ-MC. </t>
  </si>
  <si>
    <t>גם כאשר ה-MC מתחיל לעלות, ה-AVC ממשיך לרדת,</t>
  </si>
  <si>
    <t xml:space="preserve">עד שלב מסוים. </t>
  </si>
  <si>
    <t>כלומר: הואיל ונתון ש-MC יורד ואז עולה אזי הוא ממשיך</t>
  </si>
  <si>
    <t xml:space="preserve">לרדת, לפחות בטווח מסויים, עד לנקודת המינימום שלו, </t>
  </si>
  <si>
    <t>שלפיכך תתקיים במצבים אלו, בהיקפי ייצור גבוהים יותר</t>
  </si>
  <si>
    <t>מאלו שמאפיינים את Min MC.</t>
  </si>
  <si>
    <t>אם נתון:</t>
  </si>
  <si>
    <t>ה-MIN AVC חייב להתקיים עבור Q&gt;13.</t>
  </si>
  <si>
    <r>
      <t xml:space="preserve">ה-MC </t>
    </r>
    <r>
      <rPr>
        <b/>
        <sz val="12"/>
        <color theme="1"/>
        <rFont val="David"/>
        <family val="2"/>
        <charset val="177"/>
      </rPr>
      <t>יורד ואז עולה</t>
    </r>
    <r>
      <rPr>
        <sz val="12"/>
        <color theme="1"/>
        <rFont val="David"/>
        <family val="2"/>
        <charset val="177"/>
      </rPr>
      <t>, והמינ׳ שלו עבור Q=13,</t>
    </r>
  </si>
  <si>
    <t>לכן הטענה:</t>
  </si>
  <si>
    <t>שגויה!</t>
  </si>
  <si>
    <t>ה-AFC מייצג את העלות הקבועה הממוצעת:</t>
  </si>
  <si>
    <t>AFC = FC/Q</t>
  </si>
  <si>
    <t>המשמעות היא ש-AFC יורד תמיד (אם ה-FC חיובי) בעקבות עלייה ב-Q.</t>
  </si>
  <si>
    <t xml:space="preserve"> FC/13 &gt; FC/Q(MINAVC)</t>
  </si>
  <si>
    <t>Q(MINAVC)&gt;13</t>
  </si>
  <si>
    <t>הטענה אומרת:</t>
  </si>
  <si>
    <t>אבל בפועל, המכנה באגף ימין גדול יותר, כי כבר הראינו (דיון בסעיף ב):</t>
  </si>
  <si>
    <t xml:space="preserve">לכן, בסך הכל - ה-AFC יהיה נמוך יותר בנקודת MIN AVC, </t>
  </si>
  <si>
    <r>
      <t xml:space="preserve">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</si>
  <si>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ATC</t>
  </si>
  <si>
    <t>עלות כוללת ממוצעת מביאה בחשבון את היחס בין סך העלויות,</t>
  </si>
  <si>
    <t xml:space="preserve">קבועות ומשתנות (TC) לבין היקף התפוקה. </t>
  </si>
  <si>
    <t>בשורה התחתונה: עלות כוללת ממוצעת היא סיכום עלות משתנה</t>
  </si>
  <si>
    <t xml:space="preserve">ממוצעת ועלות קבועה ממוצעת. </t>
  </si>
  <si>
    <t xml:space="preserve">גם בטווח שבו העלות המשתנה הממוצעת מתחילה לעלות, </t>
  </si>
  <si>
    <t xml:space="preserve">העלות הכוללת הממוצעת תמשיך לרדת לפחות בטווח מסויים. </t>
  </si>
  <si>
    <t>מדוע? כי בעלות הכוללת הממוצעת קיים גם AFC, שהוא גודל</t>
  </si>
  <si>
    <t>שתמיד יורד. לכן, גם אם AVC מתחיל לעלות, כל עוד עלייתו איננה</t>
  </si>
  <si>
    <t>חזקה מספיק כדי לגשר על הירידה ב-AFC, ה-ATC ימשיך לרדת</t>
  </si>
  <si>
    <t>במצב שבו MC יורד ואז עולה,</t>
  </si>
  <si>
    <t>ה-AVC עולה רק מאוחר יותר,</t>
  </si>
  <si>
    <t>וה-ATC עולה רק מאוחר עוד יותר.</t>
  </si>
  <si>
    <t xml:space="preserve">הואיל ואמרו כאן שה-MC מינימלי בתפוקה של 13 יח׳, </t>
  </si>
  <si>
    <t>ברור שה-ATC יתחיל לעלות רק בתפוקה גבוהה יותר.</t>
  </si>
  <si>
    <r>
      <t xml:space="preserve">ולכן הטענה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</t>
    </r>
  </si>
  <si>
    <t>ראו הנמקה לטענה א. הטענה שגויה. ה-ATC יגיע לערך מינימלי רק מאוחר יותר, כלומר</t>
  </si>
  <si>
    <t>בהיקף תפוקה גדול יותר מזה שממזער את ה-AVC.</t>
  </si>
  <si>
    <t>בסך הכל, מה אקח הביתה מהשאלה?</t>
  </si>
  <si>
    <t>Q(MIN MC) &lt; Q(MIN AVC) &lt; Q(MIN ATC)</t>
  </si>
  <si>
    <t>אם זיהיתי שאלה שבה MC יורד ואז עולה, אזי בהכרח:</t>
  </si>
  <si>
    <t>המשמעות של המושג ״לא תפעל בתחום שבו״: היא, לא תבחר לייצר היקף ייצור שמקיים...</t>
  </si>
  <si>
    <t>הזכרנו זה מכבר:</t>
  </si>
  <si>
    <t>חברה תייצר בהתקיים שני תנאים מצטברים:</t>
  </si>
  <si>
    <t>כאשר מחיר המוצר גדול (או לפחות שווה) למינ׳ AVC (בטווח הקצר) או מינ׳ ATC בטווח הארוך</t>
  </si>
  <si>
    <t>בהינתן קיום התנאי לעיל, הייצור יימשך (נייצר עוד ועוד) כל עוד מחיר המוצר גדול שווה לעלות השולית.</t>
  </si>
  <si>
    <t xml:space="preserve">בחלק העולה של MC. </t>
  </si>
  <si>
    <t xml:space="preserve">חברה תייצר בחלק העולה של MC שנמצא מעל MIN AVC. טווח זה בהגדרה מאפיין AVC עולה (כי אתה מעל המינימום שלו). </t>
  </si>
  <si>
    <t>כאמור, הדיון כאן מאד חד משמעי - מתי חברה ״לא תבחר לייצר בטווח״. אם מתקיים מצב שבו עקומת ה-ATC יורדת לכל היקפי</t>
  </si>
  <si>
    <t xml:space="preserve">הייצור האפשריים, כמובן שפוטנציאלית כדאי לייצר. </t>
  </si>
  <si>
    <t>מעבר לאישור הטענה על בסיס הדיון בטענה א, גם כלכלית - הרי P (מחיר המכירה) קבוע, אם AVC ממשיך לרדת, זה אומר</t>
  </si>
  <si>
    <t>שהעלות הממוצעת ליחידה ממשיכה לרדת, ובמצב כזה - למה לעצור?</t>
  </si>
  <si>
    <t>הטענה המתאימה</t>
  </si>
  <si>
    <t xml:space="preserve">הדיון כאן מערבב עלויות קבועות, אנחנו רוצים לדבר על מצב שלעולם לא יתקיים, במצב כזה הטענה ג. </t>
  </si>
  <si>
    <t>תשובה: ג</t>
  </si>
  <si>
    <t xml:space="preserve">כאשר שואלים / מבקשים להגדיר את פונקציית הביקוש, באופן כללי - מחפשים את הקשר המתמטי בין המחיר </t>
  </si>
  <si>
    <t xml:space="preserve">לבין הכמות המבוקשת על ידי הצרכן. </t>
  </si>
  <si>
    <t>צרכן א: לא משנה מה - מוציא 100 ש״ח על המוצר.</t>
  </si>
  <si>
    <t>Q * P = 100</t>
  </si>
  <si>
    <t>הסבר: סך ההוצאה היא מכפלת הכמות Q במחיר P, וערך המכפלה הוא 100 כנתון.</t>
  </si>
  <si>
    <t>בהעברת אגפים קלה (חלוקת שני האגפים ב-P) נוכל לבטא את הכמות</t>
  </si>
  <si>
    <t xml:space="preserve">המבוקשת Q כתלות במחיר עבור צרכן זה. </t>
  </si>
  <si>
    <t>צרכן א</t>
  </si>
  <si>
    <t>צרכן ב: לא משנה מה - הוא רוצה לצרוך בדיוק 20 יח׳ מוצר. במלים אחרות, אין שום קשר למחיר, ופונקציית הביקוש</t>
  </si>
  <si>
    <t>בלתי תלויה במחיר:</t>
  </si>
  <si>
    <t>צרכן ב</t>
  </si>
  <si>
    <t>צרכן ג: כל ירידה של 1 ש״ח במחיר, מובילה לעליה של 2 יח׳ בכמות (ויש להסיק מכך שכל עלייה של 1 ש״ח במחיר</t>
  </si>
  <si>
    <t>מובילה לירידה של 2 יח׳ בכמות):</t>
  </si>
  <si>
    <t>Q = 30-2*P</t>
  </si>
  <si>
    <t xml:space="preserve">מדוע 30? הראינו בטבלה לעיל שבמחיר של 1 ש״ח היקף הצריכה הוא 28 יח׳. </t>
  </si>
  <si>
    <t>אנחנו גם יודעים שמתקיים קשר מתמטי לפיו כל ירידה של 1 ש״ח במחיר מובילה לעליה של 2 יח׳ בכמות.</t>
  </si>
  <si>
    <t xml:space="preserve">מסקנה: אם נקטין את המחיר בעוד 1 ש״ח (ל-0 ש״ח) הכמות תעלה ל-30. </t>
  </si>
  <si>
    <t>30 = b - 2*0 &gt;&gt;&gt;&gt; b = 30</t>
  </si>
  <si>
    <t>צרכן ג</t>
  </si>
  <si>
    <t>צרכן ב:</t>
  </si>
  <si>
    <t>כאשר האות D</t>
  </si>
  <si>
    <t>היא מלשון Demand</t>
  </si>
  <si>
    <t>כלומר ביקוש</t>
  </si>
  <si>
    <t>צרכן ג:</t>
  </si>
  <si>
    <t>כדי למצוא את נק׳ החיתוך של עקומת הביקוש</t>
  </si>
  <si>
    <t xml:space="preserve">של צרכן ג עם ציר ה-P, כל מה שצריך </t>
  </si>
  <si>
    <t>לעשות הוא להציב Q=0 במשוואה:</t>
  </si>
  <si>
    <t>0 = 30 - 2P</t>
  </si>
  <si>
    <t>P = 15</t>
  </si>
  <si>
    <t>Q*P = 100</t>
  </si>
  <si>
    <t>טיפ טכני:</t>
  </si>
  <si>
    <t>כאשר הוצאות הצרכן קבועות תמיד (צרכן א)</t>
  </si>
  <si>
    <t>צורת הגרף היא ״היפרבולית״ קמורה כלפי</t>
  </si>
  <si>
    <t>הראשית, כאשר המשמעות היא שככל שהמחיר</t>
  </si>
  <si>
    <t xml:space="preserve">יורד, הכמות עולה בצורה משמעותית יותר </t>
  </si>
  <si>
    <t xml:space="preserve">וככל שהמחיר עולה - הכמות יורדת, אך לא מתאפסת. </t>
  </si>
  <si>
    <r>
      <t xml:space="preserve">אפשר לחשוב על גמישות כעת </t>
    </r>
    <r>
      <rPr>
        <b/>
        <sz val="12"/>
        <color theme="1"/>
        <rFont val="David"/>
        <family val="2"/>
        <charset val="177"/>
      </rPr>
      <t>רגישות</t>
    </r>
    <r>
      <rPr>
        <sz val="12"/>
        <color theme="1"/>
        <rFont val="David"/>
        <family val="2"/>
        <charset val="177"/>
      </rPr>
      <t>: חשבו על לקוח בעל גמישות ביקוש גבוהה ביחס למחיר כלקוח ש״נלחץ מאד״</t>
    </r>
  </si>
  <si>
    <t>ביקוש גמיש או ״גמישות ביקוש גבוהה מ-1״</t>
  </si>
  <si>
    <t>סך ההוצאה יורדת בעקבות עליית מחיר</t>
  </si>
  <si>
    <t>סך ההוצאה עולה בעקבות ירידת מחיר</t>
  </si>
  <si>
    <t>ביקוש קשיח או ״גמישות ביקוש נמוכה מ-1״</t>
  </si>
  <si>
    <t>סך ההוצאה עולה בעקבות עליית מחיר</t>
  </si>
  <si>
    <t>סך ההוצאה יורדת בעקבות ירידת מחיר</t>
  </si>
  <si>
    <t>סוג הגמישות:</t>
  </si>
  <si>
    <r>
      <t xml:space="preserve">ביקוש </t>
    </r>
    <r>
      <rPr>
        <b/>
        <sz val="12"/>
        <color theme="1"/>
        <rFont val="David"/>
        <family val="2"/>
        <charset val="177"/>
      </rPr>
      <t>קשיח לחלוטין</t>
    </r>
  </si>
  <si>
    <t>אין השפעה כלשהי</t>
  </si>
  <si>
    <t>של המחיר על הכמות</t>
  </si>
  <si>
    <t>קשר שלילי של ירידה ב-2 יח׳</t>
  </si>
  <si>
    <t>על כל עלייה של 1 ש״ח במחיר</t>
  </si>
  <si>
    <t>לא משנה מה המחיר - סך ההוצאה שלו Q*P זהה ושווה ל-100</t>
  </si>
  <si>
    <t>מצב שבו שינויי מחיר מובילים לשינויי כמות באופן שבו</t>
  </si>
  <si>
    <t xml:space="preserve">סך ההוצאה לא משתנה </t>
  </si>
  <si>
    <t>נקרא ״גמישות ביקוש יחידתית״ או</t>
  </si>
  <si>
    <t xml:space="preserve">גמישות = 1. </t>
  </si>
  <si>
    <t xml:space="preserve">     הביקוש של צרכן ג</t>
  </si>
  <si>
    <t xml:space="preserve">     קשיח: עליית מחיר מלווה</t>
  </si>
  <si>
    <t xml:space="preserve">     בעליית ההוצאה</t>
  </si>
  <si>
    <t xml:space="preserve">      הביקוש של צרכן ג יחידתי: עליית מחיר בטווח זה לא משנה את ההוצאה</t>
  </si>
  <si>
    <t xml:space="preserve">     ביקוש של צרכן ג גמיש: עליית המחיר מלווה בירידת ההוצאה</t>
  </si>
  <si>
    <t xml:space="preserve">למעט המקרה המיוחד של ביקוש קשיח לחלוטין, קיים קשר שלילי בין המחיר לכמות המבוקשת. </t>
  </si>
  <si>
    <t>אלא שהמחיר של המוצר הוא לא הגורם היחידי המשפיע על הכמות המבוקשת. אחד מהגורמים הנוספים</t>
  </si>
  <si>
    <t xml:space="preserve">הנוספים שיש להם קשר לביקוש למוצר - הוא הכנסת הצרכן. </t>
  </si>
  <si>
    <t>בהקשר זה (של הקשר בין הההכנסה לביקוש) מקובל להגדיר 3 הגדרות שאותן נציג כעת:</t>
  </si>
  <si>
    <r>
      <t xml:space="preserve">מה הקשר בין המונח ״מוצר </t>
    </r>
    <r>
      <rPr>
        <b/>
        <sz val="12"/>
        <color theme="1"/>
        <rFont val="David"/>
        <family val="2"/>
        <charset val="177"/>
      </rPr>
      <t>נורמלי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נחות</t>
    </r>
    <r>
      <rPr>
        <sz val="12"/>
        <color theme="1"/>
        <rFont val="David"/>
        <family val="2"/>
        <charset val="177"/>
      </rPr>
      <t xml:space="preserve">״ ו״מוצר </t>
    </r>
    <r>
      <rPr>
        <b/>
        <sz val="12"/>
        <color theme="1"/>
        <rFont val="David"/>
        <family val="2"/>
        <charset val="177"/>
      </rPr>
      <t>נייטרלי</t>
    </r>
    <r>
      <rPr>
        <sz val="12"/>
        <color theme="1"/>
        <rFont val="David"/>
        <family val="2"/>
        <charset val="177"/>
      </rPr>
      <t>״ לבין השינויים הצפויים בביקוש ביחס להכנסת הצרכן?</t>
    </r>
  </si>
  <si>
    <t xml:space="preserve">מוצר נייטרלי הוא מוצר שהביקוש לו בלתי תלוי בהכנסה. כגון: מלח. </t>
  </si>
  <si>
    <t>הפרשנות המילולית למונח ״הכמות המבוקשת בכל</t>
  </si>
  <si>
    <t>מחיר ומחיר גדלה״ היא - עקומת הביקוש נעה ימינה</t>
  </si>
  <si>
    <t>כולה. מצב כזה מתחולל בעקבות כל אירוע שמשפיע</t>
  </si>
  <si>
    <t xml:space="preserve">חיובית על הביקוש, ואיננו משנה ישירות את המחיר. </t>
  </si>
  <si>
    <t>דוגמה לכך היא עלייה בהכנסות במקרה של מוצר</t>
  </si>
  <si>
    <t xml:space="preserve">נורמלי, דוגמה נוספת היא שינוי בטעמי הצרכנים - </t>
  </si>
  <si>
    <t xml:space="preserve">שפתאום מחבבים יותר נקניק, </t>
  </si>
  <si>
    <t>ובהמשך נציג גם קשר למוצרים תחליפיים (עוד נגיע).</t>
  </si>
  <si>
    <t>לכן תשובות ב ו-ג נכונות.</t>
  </si>
  <si>
    <t xml:space="preserve">נסמן ד. </t>
  </si>
  <si>
    <t xml:space="preserve">עיקר הדיון בשאלה הזו דיבר על כל אחד משני הצרכנים בנפרד. </t>
  </si>
  <si>
    <t>בהמשך הדרך, לצרכים של ניתוח השוק כולו - במקרים רבים נרצה לדעת מה קרה לביקוש הכולל, של כלל האוכלוסיה</t>
  </si>
  <si>
    <t>או במקרה שלנו - של שני הצרכנים יחד כתוצאה מהשינוי.</t>
  </si>
  <si>
    <t xml:space="preserve">לכן, בשאלה הזו, נתנו טיזר לעובדה הזו. </t>
  </si>
  <si>
    <t>הביקוש של צרכן א עולה - בעקבות עלייה בהכנסה והיות המוצר נורמלי עבורו כנתון.</t>
  </si>
  <si>
    <t xml:space="preserve">הביקוש של צרכן ב לא משתנה - כי אין שינוי בהכנסותיו ו/או בטעמיו. </t>
  </si>
  <si>
    <t>בראייה של הביקוש הכולל של שני הצרכנים יחד - הביקוש עולה.</t>
  </si>
  <si>
    <t xml:space="preserve">צרכן א - מבחינתו נקניק הוא מוצר נורמלי. </t>
  </si>
  <si>
    <t>צרכן ב - מבחינתו נקניק הוא מוצר נחות.</t>
  </si>
  <si>
    <t>מדוע העקומים נראים אותו דבר אם עבור א המוצר נורמלי ועבור ב המוצר נחות?</t>
  </si>
  <si>
    <t>התשובה היא שהקשר בין שינוי הכנסה לביקוש מתבטא בתזוזת העקומה בעקבות שינויי הכנסה</t>
  </si>
  <si>
    <t>ולא בצורתה המקורית</t>
  </si>
  <si>
    <t>אם צרכן א מעביר כסף ל-ב</t>
  </si>
  <si>
    <t>הכנסתו (הפנויה)</t>
  </si>
  <si>
    <t>יורדת, והביקוש שלו</t>
  </si>
  <si>
    <t>למוצר הנורמלי</t>
  </si>
  <si>
    <t>יורד</t>
  </si>
  <si>
    <t>העברת הכסף מצרכן א ל-ב</t>
  </si>
  <si>
    <t>מגדילה את ההכנסה של</t>
  </si>
  <si>
    <t>מבחינתו, לכן</t>
  </si>
  <si>
    <t>עלייה בהכנסה</t>
  </si>
  <si>
    <t>ירידה בביקוש</t>
  </si>
  <si>
    <r>
      <t xml:space="preserve">צרכן ב, </t>
    </r>
    <r>
      <rPr>
        <b/>
        <sz val="12"/>
        <color theme="1"/>
        <rFont val="David"/>
        <family val="2"/>
        <charset val="177"/>
      </rPr>
      <t>המוצר נחות</t>
    </r>
  </si>
  <si>
    <t>כאשר צרכן שעבורו המוצר נורמלי (א) מעביר הכנסה לצרכן אחר שעבורו המוצר נחות (ב)</t>
  </si>
  <si>
    <t>הביקוש של א קטן (כי יש לו פחות כסף והמוצר נורמלי) והביקוש של ב קטן (כי יש לו יותר כסף - אבל המוצר נחות)</t>
  </si>
  <si>
    <t xml:space="preserve">לכן, עקומות הביקוש למוצר של שני הצרכנים תרדנה שמאלה / למטה וגם הביקוש המצרפי (צירוף ההשפעות) משקף ירידה. </t>
  </si>
  <si>
    <r>
      <t xml:space="preserve">מוצרים תחליפיים - </t>
    </r>
    <r>
      <rPr>
        <u/>
        <sz val="12"/>
        <color theme="1"/>
        <rFont val="David"/>
        <family val="2"/>
        <charset val="177"/>
      </rPr>
      <t>אייפון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אנדרואיד</t>
    </r>
    <r>
      <rPr>
        <sz val="12"/>
        <color theme="1"/>
        <rFont val="David"/>
        <family val="2"/>
        <charset val="177"/>
      </rPr>
      <t>:</t>
    </r>
  </si>
  <si>
    <r>
      <t xml:space="preserve">מוצרים משלימים - </t>
    </r>
    <r>
      <rPr>
        <u/>
        <sz val="12"/>
        <color theme="1"/>
        <rFont val="David"/>
        <family val="2"/>
        <charset val="177"/>
      </rPr>
      <t>צ׳יפס</t>
    </r>
    <r>
      <rPr>
        <sz val="12"/>
        <color theme="1"/>
        <rFont val="David"/>
        <family val="2"/>
        <charset val="177"/>
      </rPr>
      <t xml:space="preserve"> מול </t>
    </r>
    <r>
      <rPr>
        <u/>
        <sz val="12"/>
        <color theme="1"/>
        <rFont val="David"/>
        <family val="2"/>
        <charset val="177"/>
      </rPr>
      <t>קטשופ</t>
    </r>
    <r>
      <rPr>
        <sz val="12"/>
        <color theme="1"/>
        <rFont val="David"/>
        <family val="2"/>
        <charset val="177"/>
      </rPr>
      <t>:</t>
    </r>
  </si>
  <si>
    <t>ידוע שמוצר א ומוצר ב הם מוצרים תחליפיים.</t>
  </si>
  <si>
    <t>טריגר:</t>
  </si>
  <si>
    <t>מחיר מוצר א עולה</t>
  </si>
  <si>
    <t>הואיל ו-ב הוא תחליפי</t>
  </si>
  <si>
    <t>הביקוש ל-ב יעלה</t>
  </si>
  <si>
    <t>הואיל ו-ג משלים ל-ב</t>
  </si>
  <si>
    <t>הביקוש ל-ג יעלה</t>
  </si>
  <si>
    <t xml:space="preserve">נדרש: א. מה יקרה לביקוש למוצר ג כתוצאה מעליית המחיר של מוצר א. </t>
  </si>
  <si>
    <t>ב. מהו סוג הקשר בין המוצרים א ו-ג (תחליפיים, משלימים?)</t>
  </si>
  <si>
    <t>א</t>
  </si>
  <si>
    <t>ב</t>
  </si>
  <si>
    <t>בתכל׳ס - - - מחיר א עולה - - - ביקוש ל-ג עולה</t>
  </si>
  <si>
    <t>המוצרים תחליפיים</t>
  </si>
  <si>
    <t xml:space="preserve">שימו לב! מחיר א עולה, לא הביקוש ל-א. </t>
  </si>
  <si>
    <t>הכמות המובקשת מ-א יורדת</t>
  </si>
  <si>
    <t>והעובדה שבמקביל הביקוש ל-ג עולה</t>
  </si>
  <si>
    <t xml:space="preserve">נובעת מהיותו תחליף. </t>
  </si>
  <si>
    <t>תרגול 7 - שיווי משקל - 19/5/2025</t>
  </si>
  <si>
    <t>מבוא - ״הצג את נקודת שיווי המשקל במצב של תחרות משוכללת ואפיין אותה״</t>
  </si>
  <si>
    <t>בשלב הזה אנחנו כבר מכירים את ה״צורה הכללית״ של עקום הביקוש, של עקום ההיצע ואת היכולת לאייר אותם</t>
  </si>
  <si>
    <t>כבסיס להבנת הקשר בינם לבין המחיר.</t>
  </si>
  <si>
    <t>בשפה קצת יותר פשוטה:</t>
  </si>
  <si>
    <t>עקום ההיצע עולה משמאל לימין, מה שמשקף קשר חיובי בין המחיר הנקבע למוצר לבין הכמות שיסכים היצרן</t>
  </si>
  <si>
    <t xml:space="preserve">להציע ממנו. </t>
  </si>
  <si>
    <t>עקום הביקוש יורד משמאל לימין, מה שמשקף קשר שלילי בין המחיר הנקבע למוצר לבין הכמות שיסכימו הצרכנים</t>
  </si>
  <si>
    <t xml:space="preserve">לרכוש ממנו (המחיר יורד - הכמות המבוקשת עולה). </t>
  </si>
  <si>
    <t>למעשה, נק׳ שיווי המשקל</t>
  </si>
  <si>
    <t>היא נקודת ההצטלבות בין</t>
  </si>
  <si>
    <t>עקום הביקוש לעקום ההיצע,</t>
  </si>
  <si>
    <t>הואיל וזו הנקודה היחידה</t>
  </si>
  <si>
    <t>שבה לא מתקיים</t>
  </si>
  <si>
    <t>עודף ביקוש היוצר לחץ</t>
  </si>
  <si>
    <t>לעליית מחירים</t>
  </si>
  <si>
    <t>ו/או עודף היצע היוצר לחץ</t>
  </si>
  <si>
    <t xml:space="preserve">לירידת מחירים. </t>
  </si>
  <si>
    <t>בשוק הנקניקים שרר עד כה שיווי משקל בתנאי תחרות משוכללת (ללא התערבות ממשלתית ומס).</t>
  </si>
  <si>
    <t>בקצרה: כאשר יצרן חווה עלייה במחירי תשומות הייצור (עלויות הייצור, חומרי גלם)</t>
  </si>
  <si>
    <t>סך העלייה במחירי התשומות</t>
  </si>
  <si>
    <t>עליית המחיר בפועל</t>
  </si>
  <si>
    <t>הוצאות צרכנים במצב מוצא (שיווי משקל התחלתי)</t>
  </si>
  <si>
    <t>הוצאות הצרכנים במצב החדש (לאחר התכנסות לשיווי משקל)</t>
  </si>
  <si>
    <t>כאשר השינוי במחיר הפוך בכיוונו מהשינוי בכמות:</t>
  </si>
  <si>
    <t>לא ניתן לדעת האם בסך הכל, המכפלה P*Q עלתה או ירדה.</t>
  </si>
  <si>
    <t>בהקשר זה, ישנה הגדרה של מושג הגמישויות - גמישות הביקוש ביחס למחיר:</t>
  </si>
  <si>
    <t>גמישות היא רגישות הכמות המבוקשת למחיר;</t>
  </si>
  <si>
    <t>גמישות גבוהה = כשהמחיר עולה, הכמות יורדת בצורה דרסטית (חזק יותר)</t>
  </si>
  <si>
    <t>גמישות נמוכה (קשיח) = כשהמחיר עולה, הכמות יורדת באופן מתון</t>
  </si>
  <si>
    <t>עלייה בביקוש - תנועה ימינה של עקומת הביקוש</t>
  </si>
  <si>
    <t xml:space="preserve">שבה המחיר גבוה יותר </t>
  </si>
  <si>
    <t xml:space="preserve">      וגם הכמות בשיווי המשקל החדש - גבוהה יותר.</t>
  </si>
  <si>
    <t>שאלה 1 - שיווי משקל, ההשפעה של שינוי במחירי התשומות ועלייה בביקושים, על הכמות, המחיר, הוצאות הצרכנים</t>
  </si>
  <si>
    <t>שאלה 2 - שיווי משקל בשווקים של מוצרים תחליפיים (כולל כמות, מחיר, הוצאות צרכנים)</t>
  </si>
  <si>
    <r>
      <rPr>
        <b/>
        <sz val="12"/>
        <color theme="1"/>
        <rFont val="David"/>
        <family val="2"/>
        <charset val="177"/>
      </rPr>
      <t>מוצר א</t>
    </r>
    <r>
      <rPr>
        <sz val="12"/>
        <color theme="1"/>
        <rFont val="David"/>
        <family val="2"/>
        <charset val="177"/>
      </rPr>
      <t xml:space="preserve"> - נקניק תה</t>
    </r>
  </si>
  <si>
    <r>
      <rPr>
        <b/>
        <sz val="12"/>
        <color theme="1"/>
        <rFont val="David"/>
        <family val="2"/>
        <charset val="177"/>
      </rPr>
      <t>מוצר ב</t>
    </r>
    <r>
      <rPr>
        <sz val="12"/>
        <color theme="1"/>
        <rFont val="David"/>
        <family val="2"/>
        <charset val="177"/>
      </rPr>
      <t xml:space="preserve"> - לחם שום</t>
    </r>
  </si>
  <si>
    <t>תזכורת מהירה: מוצרים תחליפיים זה לזה הם כאלו אשר:</t>
  </si>
  <si>
    <t>עלייה במחיר מוצר אחד מגדילה את הביקוש למוצר האחר</t>
  </si>
  <si>
    <t>ירידה במחיר מוצר אחד מקטינה את הביקוש למוצר האחר</t>
  </si>
  <si>
    <t>תקציר מענה (ראו למטה הסבר מפורט):</t>
  </si>
  <si>
    <t>ענף הנקניק</t>
  </si>
  <si>
    <t>ענף הלחם</t>
  </si>
  <si>
    <t>שינוי בכמות</t>
  </si>
  <si>
    <t>שינוי במחיר</t>
  </si>
  <si>
    <t>שינוי בהוצ׳</t>
  </si>
  <si>
    <t>עלתה</t>
  </si>
  <si>
    <t>עליה</t>
  </si>
  <si>
    <t>תלוי בגמישות</t>
  </si>
  <si>
    <t xml:space="preserve">הגמישות </t>
  </si>
  <si>
    <t>ירידה בהוצאה</t>
  </si>
  <si>
    <t>הגמישות</t>
  </si>
  <si>
    <t>קטנה מ-1</t>
  </si>
  <si>
    <t>עליה בהוצאה</t>
  </si>
  <si>
    <t xml:space="preserve">גמישות </t>
  </si>
  <si>
    <t>יחידתית = 1</t>
  </si>
  <si>
    <t>הוצאה לל״ש</t>
  </si>
  <si>
    <t>עליה בהיצע - תנועה בעקום S ימינה</t>
  </si>
  <si>
    <t>כמות עולה, מחיר יורד</t>
  </si>
  <si>
    <t>הואיל ומוצר ב תחליפי ל-א</t>
  </si>
  <si>
    <t>ירידה במחיר א תקטין ביקוש ל-ב</t>
  </si>
  <si>
    <t>עולה</t>
  </si>
  <si>
    <t>גמישות &gt; 1</t>
  </si>
  <si>
    <t>גמישות &lt; 1</t>
  </si>
  <si>
    <t>הוצאות</t>
  </si>
  <si>
    <t>לל״ש</t>
  </si>
  <si>
    <t>כאשר הגמישות גדולה מ-1 המשמעות היא שהציבור משנה ״בקיצוניות״ את כמויותיו כתוצאה משינוי מחיר:</t>
  </si>
  <si>
    <t>מחיר עולה &gt;&gt;&gt; הכמות יורדת מאד חזק &gt;&gt;&gt; סך ההוצאה תרד (המקרה ההקודם)</t>
  </si>
  <si>
    <t>מחיר יורד &gt;&gt;&gt; הכמות עולה מאד חזק &gt;&gt;&gt; סך ההוצאה תעלה (המקרה הזה)</t>
  </si>
  <si>
    <t>כאשר הגמישות קטנה מ-1 המשמעות היא שהציבור משנה באופן מתון את כמויותיו כתוצאה משינוי מחיר:</t>
  </si>
  <si>
    <t>מחיר עולה &gt;&gt;&gt; הכמות יורדת ״בקטנה״ &gt;&gt;&gt; סך ההוצאה תעלה</t>
  </si>
  <si>
    <t>מחיר יורד &gt;&gt;&gt; הכמות עולה ״בקטנה״ &gt;&gt;&gt; סך ההוצאה תרד</t>
  </si>
  <si>
    <t>יורדות</t>
  </si>
  <si>
    <t>עולות</t>
  </si>
  <si>
    <t>יורדת</t>
  </si>
  <si>
    <r>
      <t xml:space="preserve">כפועל יוצא, הכמות של מוצר ב תרד, וגם מחירו ירד. </t>
    </r>
    <r>
      <rPr>
        <b/>
        <sz val="12"/>
        <color theme="1"/>
        <rFont val="David"/>
        <family val="2"/>
        <charset val="177"/>
      </rPr>
      <t>אם חלה ירידה גם ב - P וגם ב - Q, המשמעות היא שסך ההוצאה</t>
    </r>
  </si>
  <si>
    <t>שאלה 3 - שתי מדינות המייצרות את אותו המוצר, עם אפשרות שינוע</t>
  </si>
  <si>
    <t>נדרש א: בהנחה שההוצאה השולית לייצור נקניק במדינה א יורדת - מה יקרה למחיר ולכמות הנקניק בכל מדינה</t>
  </si>
  <si>
    <t>התייחסות לשני המשקים יחד - מצב מוצא - עקום ההיצע מייצג את ההיצע המשותף בשתי המדינות S0:</t>
  </si>
  <si>
    <t>אזי המחיר נקבע בשוק העולמי</t>
  </si>
  <si>
    <t>לפי ביקוש עולמי והיצע עולמי</t>
  </si>
  <si>
    <t>ולכן בשלב ראשון הכמות והמחיר הכוללים</t>
  </si>
  <si>
    <t>נקבעים יחד, בתרשים אחד</t>
  </si>
  <si>
    <t>ברגע שקיים שינוע חופשי, סחר חופשי</t>
  </si>
  <si>
    <t>אין ספק שבניתוח השוק העולמי ניתן להסיק:</t>
  </si>
  <si>
    <t>המחיר של המוצר יורד</t>
  </si>
  <si>
    <t>הכמות המיוצרת והנצרכת מהמוצר עולה</t>
  </si>
  <si>
    <t>מגדיל את ההיצע, כי נהנה מירידה בעלויות</t>
  </si>
  <si>
    <t>לא מגדיל את ההיצע, כי לא חלה ירידה בעלויותיו</t>
  </si>
  <si>
    <t xml:space="preserve">כי המחיר נקבע בשוק העולמי; בשוק העולמי חלה עלייה בהיצע וירידה במחיר. </t>
  </si>
  <si>
    <t>בסך הכל הראינו, דרך דיון בסחר העולמי שהכמויות עלו</t>
  </si>
  <si>
    <t>הכמות יורדת כי המחיר העולמי יורד, אך עלויות היצרנים במשק ב לא השתנו; הם ״נדפקו״ וייצרו פחות (נק׳ 1 בתרשים השמאלי)</t>
  </si>
  <si>
    <t xml:space="preserve">הכמות עולה. כדי להבין זאת, צריך תחילה לשים לב לכך ש: כמות (א) + כמות (ב) = כמות עולמית; אם כמות עולמית עולה, וכמות ב יורדת, כמות א עולה. </t>
  </si>
  <si>
    <t>נדרש ב: מה יקרה לרווח של היצרנים - עודפי היצרנים בכל מדינה בעקבות השינוי?</t>
  </si>
  <si>
    <t xml:space="preserve">תרגול מס׳ 8 - כלכלה - התערבות ממשלתית בשיווי משקל - מסים וסובסידיות </t>
  </si>
  <si>
    <t>הסכום שמגיע ליצרן:</t>
  </si>
  <si>
    <t>עצם הטלת מס פותחת פער בין המחיר שנגבה מהצרכן לבין</t>
  </si>
  <si>
    <t>תזכורת: רגילות = עקום הביקוש למוצר יורד משמאל לימין (ירידה במחיר מגדילה כמות מבוקשת); עקום היצע עולה משמאל לימין</t>
  </si>
  <si>
    <t xml:space="preserve">משום שעליית מחיר מתורגמת לכמות מוצעת גדולה יותר. </t>
  </si>
  <si>
    <t>לפני השינוי - טרם הוטל מס - קיים מחיר אחד (ליצרן = לצרכן):</t>
  </si>
  <si>
    <t>עקום ההיצע נע למעלה בהתאם לגובה המס ליחידה המסומן T, המשמעות היא ירידה בהיצע.</t>
  </si>
  <si>
    <t xml:space="preserve">נק׳ החיתוך החדשה =             כמות חדשה </t>
  </si>
  <si>
    <t>מחיר ליצרן = המחיר לצרכן שנקבע בנקודת</t>
  </si>
  <si>
    <t xml:space="preserve">החיתוך החדשה, בניכוי המס. </t>
  </si>
  <si>
    <t>כמות יורדת, מחיר ליצרן יורד, מחיר לצרכן עולה</t>
  </si>
  <si>
    <t>נדרש 2: הציגו בתרשים את הכנסות הממשלה ממסים - כתוצאה מהטלת המס</t>
  </si>
  <si>
    <t>כלומר, בהצגה פרמטרית, הכנסות הממשלה</t>
  </si>
  <si>
    <t>ממסים תהיינה:</t>
  </si>
  <si>
    <t>כאשר Q1 מייצג את הכמות העדכנית (לאחר הטלת</t>
  </si>
  <si>
    <t>המס, בחיתוך החדש בין הביקוש וההיצע),</t>
  </si>
  <si>
    <t xml:space="preserve">ו-T הוא סכום המס ליחידה. </t>
  </si>
  <si>
    <t xml:space="preserve">נדרש 3: הממשלה מנתבת את כספי גביית המסים כדי לפצוח בקמפיין שיווקי ולגרום לצרכנים לצרוך פחות נקניק.  </t>
  </si>
  <si>
    <t>למעשה, נפרק את ההתייחסות לחלקים:</t>
  </si>
  <si>
    <t xml:space="preserve">צעד 1: עצם הטלת המס (בהתאם לנדרשים 1,2) </t>
  </si>
  <si>
    <t>שגורמת לעלייה בעקום ההיצע (הקטנת ההיצע).</t>
  </si>
  <si>
    <t>ירידה בכמות</t>
  </si>
  <si>
    <t>עלייה במחיר לצרכן</t>
  </si>
  <si>
    <t>ירידה במחיר ליצרן</t>
  </si>
  <si>
    <t>צעד 2: בוצע קמפיין שיווקי נגד נקניק - אשר הוגדר כמוצלח</t>
  </si>
  <si>
    <t xml:space="preserve">כלומר הגשים את מטרתו להקטין את הביקוש D לנקניק. </t>
  </si>
  <si>
    <t>עקום הביקוש נע שמאלה / למטה.</t>
  </si>
  <si>
    <t>ירידה במחיר לצרכן</t>
  </si>
  <si>
    <t>השפעה משולבת:</t>
  </si>
  <si>
    <t>צעד 1</t>
  </si>
  <si>
    <t>צעד 2</t>
  </si>
  <si>
    <t>סך ההשפעה</t>
  </si>
  <si>
    <t>לא ניתן לדעת, כי ההשפעות בכיוונים מנוגדים</t>
  </si>
  <si>
    <t>הסבר מילולי:</t>
  </si>
  <si>
    <t>עקומת ביקוש קשיחה לחלוטין:</t>
  </si>
  <si>
    <t>הכמות המבוקשת זהה בכל מחיר ומחיר</t>
  </si>
  <si>
    <t>וברמה הגרפית - עקומת ביקוש המקבילה</t>
  </si>
  <si>
    <t>לציר האנכי</t>
  </si>
  <si>
    <t>בקצרה: הצרכנים תמיד תקועים על אותה כמות. היצרן שמנסה להעלות את המחיר בכל גובה המס - יצליח ללא ריסון כמות מבוקשת...</t>
  </si>
  <si>
    <t>כאשר מוטל מס והביקוש קשיח לחלוטין, המחיר החדש לצרכן יעלה בכל גובה המס:</t>
  </si>
  <si>
    <t>זאת לעומת המקרה שנדון קודם, שבו עקומת הביקוש רגילה, ונסיון להעלות את המחיר בכל גובה המס - ייצור עודף היצע שירסן</t>
  </si>
  <si>
    <t>את עליית המחיר הנ״ל ויוביל לכך שהמחיר לצרכן PC יעלה בפחות מגובה המס:</t>
  </si>
  <si>
    <t>ההסבר של ורד</t>
  </si>
  <si>
    <t>המחיר ליצרן הוא המחיר לצרכן בניכוי המס</t>
  </si>
  <si>
    <t xml:space="preserve">בקצרה: אם הביקוש קשיח לחלוטין, המחיר ליצרן לא ישתנה בעקבות הטלת מס. </t>
  </si>
  <si>
    <t xml:space="preserve">כאשר הביקוש קשיח לחלוטין, הכמות לא תשתנה בשום מקרה. תבוצע התכנסות לאותה כמות דרך שינויי מחיר (לצרכן). </t>
  </si>
  <si>
    <t xml:space="preserve">המונח ״התכנסות״ הוא התיאור הכללי לתהליכים המלווים את המעבר מנק׳ שיווי המשקל המקורית לחדשה. </t>
  </si>
  <si>
    <t xml:space="preserve">אנחנו כבר יודעים: תקבולים הממשלה ממסים הם המכפלה של הכמות העדכנית (לאחר הטלת המס) במס ליחידה. </t>
  </si>
  <si>
    <t>אבל הואיל והכמות לא השתנתה בעקבות הטלת המס לאור נתון הביקוש הקשיח, מתקיים:</t>
  </si>
  <si>
    <t xml:space="preserve">סך הכנסות הממשלה ממסים, לפיכך, הן בגובה הכמות הקבועה (שלא השתנתה בעקבות הטלת המס) במס ליחידה. </t>
  </si>
  <si>
    <t>הטלת המס מובילה לדרישת מחיר גבוה יותר</t>
  </si>
  <si>
    <t>על ידי יצרנים (עקום ההיצע נע למעלה, דורשים</t>
  </si>
  <si>
    <t>יותר מהלקוח), נק׳ החיתוך החדשה שקובעת</t>
  </si>
  <si>
    <t xml:space="preserve">מחיר חדש לצרכן תעלה בכל גובה המס, </t>
  </si>
  <si>
    <t xml:space="preserve">הכמות לא תשתנה וכך גם המחיר ליצרן. </t>
  </si>
  <si>
    <t>מס = היצרן משלם אותו על כל יחידה מיוצרת ונמכרת, לכן עקום ההיצע נע למעלה (היצרן דורש יותר)</t>
  </si>
  <si>
    <t>סובסידיה = היצרן מקבל אותה על כל יחידה מיוצרת ונמכרת, לכן עקום ההיצע נע למטה (היצרן דורש פחות)</t>
  </si>
  <si>
    <t xml:space="preserve">בתמצית: אם קיים עודף ביקוש שמתמרץ שוק שחור, </t>
  </si>
  <si>
    <t xml:space="preserve">אחד מהאמצעים לצמצמו הוא סובסידיה ליצרנים, שמגדילה את הכמות המוצעת על ידם במחיר המקסימום. </t>
  </si>
  <si>
    <t>כשעוסקים במסים ובסוביסדיות ההשפעה על תקציב המדינה היא לפי מכפלת הכמות במס ליחידה או בסובסידיה ליחידה בהתאמה.</t>
  </si>
  <si>
    <t xml:space="preserve">במס = הכנסות הממשלה ממסים = </t>
  </si>
  <si>
    <t xml:space="preserve">בסובסידיה = תקציב הממשלה (הוצאותיה) = </t>
  </si>
  <si>
    <t>עלות הסובסידיה הראשונית:</t>
  </si>
  <si>
    <t>בעקבות עליית הביקושים:</t>
  </si>
  <si>
    <t>הכמות שדורשים הצרכנים עלתה ב-10%</t>
  </si>
  <si>
    <t>למרות שהמחיר ליחידה נותר זהה</t>
  </si>
  <si>
    <t>הסובסידיה</t>
  </si>
  <si>
    <t>ליחידה</t>
  </si>
  <si>
    <t>במצב החדש</t>
  </si>
  <si>
    <t xml:space="preserve">חייבת להיות גבוהה יותר </t>
  </si>
  <si>
    <t>מהסובסידיה במצב המוצא</t>
  </si>
  <si>
    <t>הואיל והסובסידיה ליחידה SUB2&gt;SUB1</t>
  </si>
  <si>
    <t>סך העלויות במצב החדש (אגף שמאל) חייבות להיות יותר מהעלויות המקוריות</t>
  </si>
  <si>
    <t>בתוספת 10% (אגף ימין)</t>
  </si>
  <si>
    <t>עליית הביקושים דורשת כמות גבוהה יותר</t>
  </si>
  <si>
    <t>וגם סובסידיה ליחידה שהיא גבוהה יותר</t>
  </si>
  <si>
    <t>כדי שהיצרנים ייעתרו לייצור המוגבר באותו מחיר</t>
  </si>
  <si>
    <t>כאשר גם הכמות עולה וגם הסובסידיה עולה,</t>
  </si>
  <si>
    <t>סך העלייה בתקציב גדולה יותר מאשר העלייה בכמות.</t>
  </si>
  <si>
    <t>תרגול 9 - המשך תרגול בהתערבות ממשלה</t>
  </si>
  <si>
    <t xml:space="preserve">פתרנו בתרגול 9 </t>
  </si>
  <si>
    <t>פתרנו בתרגול 9</t>
  </si>
  <si>
    <t>מחיר מינימום ״אפקטיבי״:</t>
  </si>
  <si>
    <t>מחיר שנקבע וגבוה ממחיר שיווי משקל</t>
  </si>
  <si>
    <t>מחיר מקסימום ״אפקטיבי״:</t>
  </si>
  <si>
    <t>מחיר שנקבע ונמוך ממחיר שיווי משקל</t>
  </si>
  <si>
    <t>אני פה</t>
  </si>
  <si>
    <t>אכיפת מחיר מינימום באמצעות מכסות ייצור:</t>
  </si>
  <si>
    <t>הממשלה אומרת: כדי למנוע הצפת השוק</t>
  </si>
  <si>
    <t>וירידת מחיר נגדיר לכל יצרן כמה הוא יכול</t>
  </si>
  <si>
    <t>לייצר (מכסה), כך ניצור מחסור מלאכותי</t>
  </si>
  <si>
    <t>ונשמור על המחיר הגבוה</t>
  </si>
  <si>
    <t xml:space="preserve">מחיר המינימום הוא מחיר גבוה ממחיר שיווי משקל. הוא סומן להלן כ-PMIN. </t>
  </si>
  <si>
    <t xml:space="preserve">מחיר שיווי המשקל, בהיעדר התערבות </t>
  </si>
  <si>
    <t>ממשלתית, אשר נקבע בנקודת השוויון</t>
  </si>
  <si>
    <t>בין הביקוש וההיצע</t>
  </si>
  <si>
    <t>מחיר המינימום שגבוה ממחיר שיווי המשקל, בהגדרה</t>
  </si>
  <si>
    <t>העובדה שמחיר המינימום גבוה ממחיר שיווי משקל מובילה ל:</t>
  </si>
  <si>
    <t xml:space="preserve">א. הכמות המבוקשת יורדת - מנקודה A לנקודה B התנועה היא שמאלה (ירידת כמות). </t>
  </si>
  <si>
    <t xml:space="preserve">ב. הכמות המוצעת עולה - מנקודה A לנקודה C התנועה היא ימינה (עליית כמות). </t>
  </si>
  <si>
    <t>הואיל והגדרות אלו (של שינויים בכמות המבוקשת ובכמות המוצעת כפונקציה של שינויי מחיר)</t>
  </si>
  <si>
    <t xml:space="preserve">מתרחשים בכיוונים מנוגדים - נוצר עודף היצע. </t>
  </si>
  <si>
    <t xml:space="preserve">ככלל, עודף ההיצע יוצר לחץ לירידת כמויות והפחתת מחיר. </t>
  </si>
  <si>
    <t>אלא שלא מעוניינים שתיווצר הפחתת מחיר, המנוגדת עקרונית למחיר המינימום הגבוה שהונהג.</t>
  </si>
  <si>
    <t xml:space="preserve">לפיכך: ״במקום״ להמתין להתכנסות לשיווי המשקל הנ״ל - הממשלה קובעת ברגע הנהגת מחיר המינימום - מכסות ייצור. </t>
  </si>
  <si>
    <t xml:space="preserve">מכסות הייצור יגבילו את הכמות לזו המונהגת בנקודה B (לכמות המבוקשת במחיר המינימום). </t>
  </si>
  <si>
    <t xml:space="preserve">כשהממשלה מטילה ״קיר ברזל״ שכזה על היקף הייצור האפשרי, עקום ההיצע הופך מ-S0 (במצב המוצא) ל-S1 (עקום היצע מוגבל לגמרי בכמות שמתכנסת מול עקומת הביקוש למחיר המינימום). </t>
  </si>
  <si>
    <t>כתוצאה מהנהגת השינוי:</t>
  </si>
  <si>
    <t>הכמות אותה מייצרים היצרנים יורדת מ-QA ל-QB</t>
  </si>
  <si>
    <t>המחיר שאותו מקבלים היצרנים ליחידת מוצר עולה מ-P0 ל-PMIN</t>
  </si>
  <si>
    <t xml:space="preserve">היא בסך הכל טובה ליצרנים או לא. </t>
  </si>
  <si>
    <r>
      <t xml:space="preserve">טענה א: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באופן חד משמעי האם מצב שבו יש מצד אחד ירידת כמות (״רע״) ומצד שני עליית מחיר (״טוב״) </t>
    </r>
  </si>
  <si>
    <t>הוצאות הצרכנים במצב המוצא</t>
  </si>
  <si>
    <t>הוצאות צרכנים במצב החדש</t>
  </si>
  <si>
    <t>הואיל והשינוי בכמות הוא בכיוון מנוגד</t>
  </si>
  <si>
    <t>לשינוי המחיר (שאותו הצרכן משלם בעד המוצר)</t>
  </si>
  <si>
    <t>לא ניתן לדעת האם חלה עליה / ירידה / שוויון</t>
  </si>
  <si>
    <t>בהוצאות הצרכנים ביחס למצב המוצא</t>
  </si>
  <si>
    <t>כאשר Q ו-P משתנים</t>
  </si>
  <si>
    <t>בכיוונים מנוגדים</t>
  </si>
  <si>
    <t>לא נדע מה קורה להוצאות הצרכנים אלא אם יינתן מידע על גמישות הביקוש</t>
  </si>
  <si>
    <t>אם הגמישות גדולה מ-1: סך ההוצאה תרד</t>
  </si>
  <si>
    <t>אם הגמישות שווה ל-1: ההוצאה לא תשתנה</t>
  </si>
  <si>
    <t>אם הגמישות קטנה מ-1: סך ההוצאה תעלה</t>
  </si>
  <si>
    <t>הרחבה</t>
  </si>
  <si>
    <t>כי כאן</t>
  </si>
  <si>
    <t>אין מידע</t>
  </si>
  <si>
    <r>
      <t xml:space="preserve">טענה ב: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לא ניתן לקבוע שהוצאות הצרכנים ירדו; הם קונים פחות אך במחיר גבוה יותר (לכן התשובה תלויה בגמישות). </t>
    </r>
  </si>
  <si>
    <t>קטנה מ-1, המשמעות היא שסך ההוצאה אכן יעלה</t>
  </si>
  <si>
    <r>
      <t xml:space="preserve">לעומת זאת, הואיל </t>
    </r>
    <r>
      <rPr>
        <b/>
        <sz val="14"/>
        <color rgb="FF00B050"/>
        <rFont val="David"/>
        <family val="2"/>
        <charset val="177"/>
      </rPr>
      <t>ובטענה ד</t>
    </r>
    <r>
      <rPr>
        <sz val="12"/>
        <color theme="1"/>
        <rFont val="David"/>
        <family val="2"/>
        <charset val="177"/>
      </rPr>
      <t xml:space="preserve"> ציינו מפורשות גמישות</t>
    </r>
  </si>
  <si>
    <r>
      <t xml:space="preserve">במקרה כזה. </t>
    </r>
    <r>
      <rPr>
        <b/>
        <sz val="12"/>
        <color rgb="FF00B050"/>
        <rFont val="David"/>
        <family val="2"/>
        <charset val="177"/>
      </rPr>
      <t>טענה ד נכונה.</t>
    </r>
    <r>
      <rPr>
        <sz val="12"/>
        <color theme="1"/>
        <rFont val="David"/>
        <family val="2"/>
        <charset val="177"/>
      </rPr>
      <t xml:space="preserve">  </t>
    </r>
  </si>
  <si>
    <t>תמצית הדיון בטענה ב, שכתוצר לוואי מורחב מאשר את טענה ד</t>
  </si>
  <si>
    <r>
      <t xml:space="preserve">טענה ג: </t>
    </r>
    <r>
      <rPr>
        <b/>
        <sz val="12"/>
        <color theme="1"/>
        <rFont val="David"/>
        <family val="2"/>
        <charset val="177"/>
      </rPr>
      <t>שגויה</t>
    </r>
    <r>
      <rPr>
        <sz val="12"/>
        <color theme="1"/>
        <rFont val="David"/>
        <family val="2"/>
        <charset val="177"/>
      </rPr>
      <t xml:space="preserve">. שכן בהחלט ייתכן שרווחי היצרנים ירדו ו/או שהוצאות הצרכנים יעלו. </t>
    </r>
  </si>
  <si>
    <t>הרווחה בשוק מסוים היא למעשה סיכום ערכי ה״רווחה״ ב-3 מימדים:</t>
  </si>
  <si>
    <t>רווחת היצרן</t>
  </si>
  <si>
    <t>ההשפעה על</t>
  </si>
  <si>
    <t>רווחיו</t>
  </si>
  <si>
    <t>בכמה מוכר,</t>
  </si>
  <si>
    <t>באיזה מחיר</t>
  </si>
  <si>
    <t>רווחת הצרכן</t>
  </si>
  <si>
    <t>ההשפעה</t>
  </si>
  <si>
    <t>על יוקר המחיה</t>
  </si>
  <si>
    <t>ככל ששניהם</t>
  </si>
  <si>
    <t xml:space="preserve">עולים, רווחה </t>
  </si>
  <si>
    <t xml:space="preserve">בכמה הוא </t>
  </si>
  <si>
    <t>קונה, באיזה</t>
  </si>
  <si>
    <t xml:space="preserve">מחיר, </t>
  </si>
  <si>
    <t>אם קונה יותר</t>
  </si>
  <si>
    <t xml:space="preserve">במחיר יותר </t>
  </si>
  <si>
    <t>נמוך הרווחה</t>
  </si>
  <si>
    <t>רווחה ציבורית</t>
  </si>
  <si>
    <t>על קופת המדינה</t>
  </si>
  <si>
    <t>מותנית בתקבולי</t>
  </si>
  <si>
    <t>או תשלומי הממשלה</t>
  </si>
  <si>
    <t>בגין מסים וסובסידיות</t>
  </si>
  <si>
    <t xml:space="preserve">כאן כמובן: לא </t>
  </si>
  <si>
    <t>רלוונטי</t>
  </si>
  <si>
    <t>היצרן מוכר פחות</t>
  </si>
  <si>
    <t>במחיר גבוה יותר</t>
  </si>
  <si>
    <t>לא נדע</t>
  </si>
  <si>
    <t>מה קורה לרווחתו</t>
  </si>
  <si>
    <t>ראו טענה א</t>
  </si>
  <si>
    <t xml:space="preserve">הצרכנים קונים פחות </t>
  </si>
  <si>
    <t>מוצרים במחיר גבוה</t>
  </si>
  <si>
    <t xml:space="preserve">יותר ליחידה. </t>
  </si>
  <si>
    <t>רווחת הצרכן נפגעה.</t>
  </si>
  <si>
    <t xml:space="preserve">בסך הכל: סיכום הרכיבים מוביל לתוצאה שכיוונה לא ברור. </t>
  </si>
  <si>
    <r>
      <t xml:space="preserve">ולכן לא ניתן לדעת השינוי בסך הרווחה הענפית, הטענה </t>
    </r>
    <r>
      <rPr>
        <b/>
        <sz val="12"/>
        <color rgb="FFEE0000"/>
        <rFont val="David"/>
        <family val="2"/>
        <charset val="177"/>
      </rPr>
      <t>שגויה</t>
    </r>
    <r>
      <rPr>
        <b/>
        <sz val="12"/>
        <color theme="1"/>
        <rFont val="David"/>
        <family val="2"/>
        <charset val="177"/>
      </rPr>
      <t xml:space="preserve">. </t>
    </r>
  </si>
  <si>
    <t>מיני רציו אחרי כל הבלגן:</t>
  </si>
  <si>
    <t>מחיר מינימום + מכסת ייצור: המחיר עולה, הכמות יורדת</t>
  </si>
  <si>
    <t>הצרכן נדפק ברמת הרווחה, וללא מידע גמישויות - לא ידוע מה יקרה להוצ׳</t>
  </si>
  <si>
    <t>היצרן מוכר פחות במחיר גבוה יותר: לא ניתן לדעת מה יקרה למצבו</t>
  </si>
  <si>
    <t>הממשלה לא נתרמת ולא ניזוקה בהיבט התקציבי, משום שאין עירוב</t>
  </si>
  <si>
    <t>של מס / סובסידיה.</t>
  </si>
  <si>
    <t>מבחן לדוגמא 2, שאלה 3 בנושא תקבולי הממשלה - במצב של העלאת מס</t>
  </si>
  <si>
    <t>בעולם ללא מסים - תקבולי הממשלה ממסים 0.</t>
  </si>
  <si>
    <t>כאשר מוטל מס לראשונה - תקבולי הממשלה ממסים גדלים לערך חיובי.</t>
  </si>
  <si>
    <t xml:space="preserve">כאשר הממשלה מגדילה את המס ליח׳ - </t>
  </si>
  <si>
    <t>פוטנציאלית: המס ליח׳ עולה, אבל הכמות יורדת...</t>
  </si>
  <si>
    <t>תקבולי הממשלה לאחר הטלת מס</t>
  </si>
  <si>
    <t>לראשונה:</t>
  </si>
  <si>
    <t>אם מגדילים המס ליח׳ ל-T1</t>
  </si>
  <si>
    <t>תקבולי הממשלה יהיו:</t>
  </si>
  <si>
    <t xml:space="preserve">לאור ההשפעות בכיוונים מנוגדים על איברי המכפלה הנובעים מהשינוי, </t>
  </si>
  <si>
    <t xml:space="preserve">לא נוכל לדעת ללא מידע נוסף - האם ככלל, הגדלת מס ליחידה מגדילה </t>
  </si>
  <si>
    <t>או מקטינה את תקבולי הממשלה ממסים.</t>
  </si>
  <si>
    <t>רקע לדיון בדבר הגדלת המס ליחידה:</t>
  </si>
  <si>
    <t>הוצאות הצרכנים: הגדלת המס על היצרן מובילה לכך שהוא ידרוש מחיר</t>
  </si>
  <si>
    <t xml:space="preserve">גבוה יותר לכל יחידת מוצר (ברמה הגרפית - עקום ההיצע נע למעלה). </t>
  </si>
  <si>
    <t xml:space="preserve">הציבור רואה את עליית המחירים, ומקטין את הכמות המבוקשת (צריכתו). </t>
  </si>
  <si>
    <t>לא נתפלא לגלות שבעקבות הטלת המס:</t>
  </si>
  <si>
    <t xml:space="preserve">הכמות יורדת ; המחיר לצרכן עולה ; </t>
  </si>
  <si>
    <t xml:space="preserve">התשובה: לא יודע... תלוי בגמישות. </t>
  </si>
  <si>
    <t>דיון בטענה א - לא ניתן מידע בדבר גמישויות; והשינויים מנוגדים ב-P וב-Q:</t>
  </si>
  <si>
    <r>
      <t xml:space="preserve">מה אפשר להגיד על הוצאות הצרכנים במקרה כזה? </t>
    </r>
    <r>
      <rPr>
        <b/>
        <sz val="12"/>
        <color rgb="FF00B050"/>
        <rFont val="David"/>
        <family val="2"/>
        <charset val="177"/>
      </rPr>
      <t xml:space="preserve">לא יודע </t>
    </r>
    <r>
      <rPr>
        <sz val="12"/>
        <rFont val="David"/>
        <family val="2"/>
        <charset val="177"/>
      </rPr>
      <t xml:space="preserve">ולכן </t>
    </r>
    <r>
      <rPr>
        <b/>
        <sz val="12"/>
        <color rgb="FFEE0000"/>
        <rFont val="David"/>
        <family val="2"/>
        <charset val="177"/>
      </rPr>
      <t>טענה א</t>
    </r>
    <r>
      <rPr>
        <sz val="12"/>
        <rFont val="David"/>
        <family val="2"/>
        <charset val="177"/>
      </rPr>
      <t xml:space="preserve"> </t>
    </r>
    <r>
      <rPr>
        <b/>
        <sz val="12"/>
        <color rgb="FFEE0000"/>
        <rFont val="David"/>
        <family val="2"/>
        <charset val="177"/>
      </rPr>
      <t>שגויה</t>
    </r>
    <r>
      <rPr>
        <sz val="12"/>
        <rFont val="David"/>
        <family val="2"/>
        <charset val="177"/>
      </rPr>
      <t>.</t>
    </r>
  </si>
  <si>
    <t>טענה א שגויה.</t>
  </si>
  <si>
    <t xml:space="preserve">דיון בטענה ב - </t>
  </si>
  <si>
    <t xml:space="preserve">מה המשמעות: </t>
  </si>
  <si>
    <t>אמרו באופן בהיר: גמישות ביקוש גדולה מ-1. המשמעות: עוצמת השפעת שינוי</t>
  </si>
  <si>
    <r>
      <t xml:space="preserve">המחיר על הכמות גבוהה מאד; </t>
    </r>
    <r>
      <rPr>
        <b/>
        <sz val="12"/>
        <color theme="1"/>
        <rFont val="David"/>
        <family val="2"/>
        <charset val="177"/>
      </rPr>
      <t>עליית מחיר כלשהי מורידה את הכמות בעוצמה</t>
    </r>
  </si>
  <si>
    <r>
      <rPr>
        <b/>
        <sz val="12"/>
        <color theme="1"/>
        <rFont val="David"/>
        <family val="2"/>
        <charset val="177"/>
      </rPr>
      <t>חזקה יותר</t>
    </r>
    <r>
      <rPr>
        <sz val="12"/>
        <color theme="1"/>
        <rFont val="David"/>
        <family val="2"/>
        <charset val="177"/>
      </rPr>
      <t>. בהצגה סכמטית:</t>
    </r>
  </si>
  <si>
    <t>טוטאל הוצאות הצרכנים - יורד.</t>
  </si>
  <si>
    <r>
      <t xml:space="preserve">הטענה ציינה שהתוצאה היא שהוצאות הצרכנים יגדלו - זה לא נכון. </t>
    </r>
    <r>
      <rPr>
        <b/>
        <sz val="12"/>
        <color rgb="FFEE0000"/>
        <rFont val="David"/>
        <family val="2"/>
        <charset val="177"/>
      </rPr>
      <t>טענה ב שגויה.</t>
    </r>
  </si>
  <si>
    <t>דיון בטענה ג - ביקוש קשיח לחלוטין</t>
  </si>
  <si>
    <t>ביקוש קשיח לחלוטין - הכמות קבועה ויהי מה!</t>
  </si>
  <si>
    <t>אם כתוצאה מהאירוע המחיר עולה והכמות ללא שינוי - כמובן שהוצאות הצרכנים</t>
  </si>
  <si>
    <t xml:space="preserve">עולות בעקבות הגדלת המס. </t>
  </si>
  <si>
    <t>בנוסף שאלו על הכנסות הממשלה ממסים:</t>
  </si>
  <si>
    <t>גם הכנסות הממשלה ממסים עולות - הואיל והמס ליחידה עולה, וכאמור,</t>
  </si>
  <si>
    <t xml:space="preserve">נמצאים במקרה מיוחד שבו הכמות ללא שינוי. </t>
  </si>
  <si>
    <r>
      <t xml:space="preserve">הכנסות הממשלה אכן גדלו, והוצאות הצרכנים גדלו - כלומר </t>
    </r>
    <r>
      <rPr>
        <b/>
        <sz val="12"/>
        <color rgb="FF00B050"/>
        <rFont val="David"/>
        <family val="2"/>
        <charset val="177"/>
      </rPr>
      <t xml:space="preserve">כל רכיבי טענה ג נכונים. </t>
    </r>
  </si>
  <si>
    <t>דיון בטענה ד - ביקוש גמיש לחלוטין</t>
  </si>
  <si>
    <t xml:space="preserve">ביקוש גמיש לחלוטין - הצרכן מוכן לקנות רק במחיר ספציפי מסוים. </t>
  </si>
  <si>
    <t>אם היצרן מנסה להעלות לו את המחיר ולו בשקל אחד, הוא בועט ברגליים</t>
  </si>
  <si>
    <t>וקונה 0.</t>
  </si>
  <si>
    <t xml:space="preserve">זה הצרכן הכי מסוכן שיש, היצרן לא יכול להעמיס עליו אפילו 0.01% </t>
  </si>
  <si>
    <t xml:space="preserve">מעליית המסים. </t>
  </si>
  <si>
    <t>ליצרן אין ברירה, הוא סופג על עצמו את מלוא נטל המס, והמשמעות היא</t>
  </si>
  <si>
    <t>שהוא מציע פחות סחורה (יקר לו יותר!).</t>
  </si>
  <si>
    <t xml:space="preserve">מה שיקרה: הכמות יורדת, המחיר לצרכן ללא שינוי, היצרן סופג את כל </t>
  </si>
  <si>
    <t xml:space="preserve">נטל המס. </t>
  </si>
  <si>
    <t>הוצאות הצרכנים: הצרכנים קונים בדיוק באותו מחיר, אבל כמות</t>
  </si>
  <si>
    <t>נמוכה יותר (כי היצרנים מוכנים לייצר פחות):</t>
  </si>
  <si>
    <r>
      <t xml:space="preserve">כלומר הוצאות הצרכנים </t>
    </r>
    <r>
      <rPr>
        <b/>
        <sz val="12"/>
        <color theme="1"/>
        <rFont val="David"/>
        <family val="2"/>
        <charset val="177"/>
      </rPr>
      <t>יורדות</t>
    </r>
    <r>
      <rPr>
        <sz val="12"/>
        <color theme="1"/>
        <rFont val="David"/>
        <family val="2"/>
        <charset val="177"/>
      </rPr>
      <t>.</t>
    </r>
  </si>
  <si>
    <t>לגבי הכנסות הממשלה ממסים:</t>
  </si>
  <si>
    <t xml:space="preserve">מה קורה למכפלה? לא יודע. </t>
  </si>
  <si>
    <t>סיכומון קטנטון:</t>
  </si>
  <si>
    <t>באופן כללי - העלאת מס בשונה מהטלת מס לראשונה לא בהכרח תגדיל תקבולי ממשלה</t>
  </si>
  <si>
    <t xml:space="preserve">ממסים. </t>
  </si>
  <si>
    <t>למעט המקרים המיוחדים של גמיש לחלוטין / קשיח לחלוטין - ההשפעה תהיה עלייה</t>
  </si>
  <si>
    <t>במחיר לצרכן, ירידה במחיר ליצרן, ואי ודאות לגבי תקבולי הממשלה ממסים במצב החדש.</t>
  </si>
  <si>
    <t>תזכורת: גמישות ביקוש ל-X יחידתית (גמישות שווה ל-1)</t>
  </si>
  <si>
    <t>כאשר חלה עליית מחירים, הירידה בכמות המבוקשת מקזזת אותה</t>
  </si>
  <si>
    <t xml:space="preserve">לחלוטין - סך ההוצאה של הצרכן ללא שינוי. </t>
  </si>
  <si>
    <t>כאשר חלה ירידת מחירים, העלייה בכמות המבוקשת מקזזת אותה</t>
  </si>
  <si>
    <t xml:space="preserve">לחלוטין, סך ההוצאה של הצרכן ללא שינוי. </t>
  </si>
  <si>
    <t>טענה א: ״לא ניתן לדעת מה יקרה להוצאות</t>
  </si>
  <si>
    <t>הצרכנים״. הטענה הזו כמובן שגויה - שהרי</t>
  </si>
  <si>
    <t>אם גמישות הביקוש = 1, הוצאות הצרכנים</t>
  </si>
  <si>
    <t>תיוותרנה זהות (גם אם חלים שינויי מחירים</t>
  </si>
  <si>
    <t xml:space="preserve">כתוצאה מהטלת מסים). </t>
  </si>
  <si>
    <t>ככלל: אם הלקוח בעל גמישות ביקוש יחידתית</t>
  </si>
  <si>
    <t xml:space="preserve">זה אומר שהוא תמיד מוציא סכום כספי כולל </t>
  </si>
  <si>
    <t>זהה (טוטאל, ברוטו) על המוצר.</t>
  </si>
  <si>
    <t>במלים אחרות, גמישות ביקוש יחידתית היא</t>
  </si>
  <si>
    <t>סוג הביקוש של הערס שכותב בתגובות ב-YNET</t>
  </si>
  <si>
    <t>״לא אחפת לי ממחירי הדלק, אני תמיד מטדלק ב-200״</t>
  </si>
  <si>
    <t xml:space="preserve">אם מעלים את הבלו - המס על ליטר דלק - </t>
  </si>
  <si>
    <t xml:space="preserve">אותו אדם שמוציא עדיין 200 ש״ח כתקציב דלק - </t>
  </si>
  <si>
    <t>חלק גבוה יותר מסכום זה יהווה תשלום בלו (תשלום מס)</t>
  </si>
  <si>
    <t xml:space="preserve">בהשוואה למצב לפני השינוי. </t>
  </si>
  <si>
    <t>ולהפך: אם מורידים את המס ליחידה, אותו אדם</t>
  </si>
  <si>
    <t>בעל גמישות ביקוש יחידתית שמוציא תמיד את אותו הסכום</t>
  </si>
  <si>
    <t xml:space="preserve">ברוטו, ישלם חלק קטן יותר מסך הוצאתו כמס. </t>
  </si>
  <si>
    <t>הפרוסה האדומה היא המס היחסי</t>
  </si>
  <si>
    <t>ביחס לסך הוצאת הצרכן</t>
  </si>
  <si>
    <t>הפרוסה האדומה היא</t>
  </si>
  <si>
    <t>המס היחסי ביחס</t>
  </si>
  <si>
    <t>לסך הוצאת הצרכן</t>
  </si>
  <si>
    <t>הקטנת</t>
  </si>
  <si>
    <t>מס ליח׳</t>
  </si>
  <si>
    <t>כשגמישות</t>
  </si>
  <si>
    <t xml:space="preserve">הביקוש </t>
  </si>
  <si>
    <t xml:space="preserve"> סך הכנסות הממשלה ממסים יורדות</t>
  </si>
  <si>
    <t>תרגול 10 - סוגיות בחשבונאות לאומית</t>
  </si>
  <si>
    <t>רקע:</t>
  </si>
  <si>
    <t>הדיון בחשבונאות לאומית הוא פשוט יחסית - בצד שלנו (בתרגול) - יתירה על לנסח קשרים בין משתנים כלכליים,</t>
  </si>
  <si>
    <t>סיבה, תוצאה והתפתחויות - הדיון הוא יותר במדידת הערכים הכלכליים עצמם.</t>
  </si>
  <si>
    <t>תרגול זה לא יקיף את כל הנדרש שהנו טכני במהותו ברובד שלנו, אך כן יעניק דגשים יישומיים ולצדם תדריך</t>
  </si>
  <si>
    <t xml:space="preserve">לפתרון תרגיל הגשה 8. </t>
  </si>
  <si>
    <t>להלן נתונים מומצאים על המשק הישראלי בשנת 2024:</t>
  </si>
  <si>
    <t>תוצר מקומי גולמי</t>
  </si>
  <si>
    <t xml:space="preserve">ערך במליוני ש״ח </t>
  </si>
  <si>
    <t>כינוי</t>
  </si>
  <si>
    <t>סימול</t>
  </si>
  <si>
    <t>GDP</t>
  </si>
  <si>
    <t>ייבוא</t>
  </si>
  <si>
    <t>IM</t>
  </si>
  <si>
    <t>צריכה פרטית</t>
  </si>
  <si>
    <t>C</t>
  </si>
  <si>
    <t>צריכה ציבורית</t>
  </si>
  <si>
    <t>G</t>
  </si>
  <si>
    <t>השקעה גולמית</t>
  </si>
  <si>
    <t>I</t>
  </si>
  <si>
    <t>נדרש: מהו גודל הייצוא (EX)?</t>
  </si>
  <si>
    <t>א. 300,000</t>
  </si>
  <si>
    <t>ב. 160,000</t>
  </si>
  <si>
    <t>ג. 60,000</t>
  </si>
  <si>
    <t>ד. 240,000</t>
  </si>
  <si>
    <t>רמז / תדריך:</t>
  </si>
  <si>
    <t>השימושים כוללים את C, G, I, EX</t>
  </si>
  <si>
    <t>המקורות כוללים את IM, GDP</t>
  </si>
  <si>
    <t>תמיד קיים שוויון בין סך המקורות לסך השימושים</t>
  </si>
  <si>
    <t xml:space="preserve">במשק מתקיימות שלוש פעילויות כלכליות: </t>
  </si>
  <si>
    <t>להלן הנתונים במיליוני ש״ח ובמחירי שוק:</t>
  </si>
  <si>
    <t xml:space="preserve">גידול קפה גולמי (חקלאות). </t>
  </si>
  <si>
    <t xml:space="preserve">קליית קפה (מפעל קלייה). </t>
  </si>
  <si>
    <t xml:space="preserve">אריזת קפה (מפעל אריזה). </t>
  </si>
  <si>
    <t>קפה גולמי:</t>
  </si>
  <si>
    <t>מכירות</t>
  </si>
  <si>
    <t>תוספות למלאי</t>
  </si>
  <si>
    <t>סה״כ</t>
  </si>
  <si>
    <t>שכר עבודה</t>
  </si>
  <si>
    <t>רווח</t>
  </si>
  <si>
    <t>קליית קפה:</t>
  </si>
  <si>
    <t>אריזת קפה:</t>
  </si>
  <si>
    <t>קניית קפה קלוי</t>
  </si>
  <si>
    <t xml:space="preserve">רווח </t>
  </si>
  <si>
    <t>קניית קפה גולמי</t>
  </si>
  <si>
    <t>הכנסות</t>
  </si>
  <si>
    <t xml:space="preserve">מתחלקים בין בעלי הפירמות. </t>
  </si>
  <si>
    <t xml:space="preserve">א. חשבו את הערך המוסף של כל ענף ואת התוצר הלאומי. </t>
  </si>
  <si>
    <t xml:space="preserve">ב. חשבו את ערך השימושים הסופיים של כל ענף ואת התוצר הלאומי, השוו לערך התוצר הלאומי מסעיף א.  </t>
  </si>
  <si>
    <t xml:space="preserve">ג. סכמו את הרכב השימושים הסופיים במשק לפי סוג השימוש - צריכה והשקעה. </t>
  </si>
  <si>
    <t xml:space="preserve">ד. חשבו את ההכנסה הלאומית והרכבה לפי סוג גורם הייצור - עבודה והון. </t>
  </si>
  <si>
    <t>ה. חשבו את החסכון במשק. האם לפי הנתונים ניתן לזהות מיהם החוסכים או מהו הענף לו הם משתייכים?</t>
  </si>
  <si>
    <t xml:space="preserve">סעיף </t>
  </si>
  <si>
    <t>תיאור</t>
  </si>
  <si>
    <t>א1</t>
  </si>
  <si>
    <t>ערך מוסף - קפה גולמי</t>
  </si>
  <si>
    <t>א2</t>
  </si>
  <si>
    <t>ערך מוסף - קפה קלוי</t>
  </si>
  <si>
    <t>א3</t>
  </si>
  <si>
    <t>ערך מוסף - קפה ארוז</t>
  </si>
  <si>
    <t>א4</t>
  </si>
  <si>
    <t>סך התוצר הלאומי לפי סיכום ערכים מוספים</t>
  </si>
  <si>
    <t>ערך</t>
  </si>
  <si>
    <t>הסבר</t>
  </si>
  <si>
    <t>סך שווי הייצור (מכירות פלוס תוספות למלאי) בניכוי קניות מפירמות</t>
  </si>
  <si>
    <t>חישוב</t>
  </si>
  <si>
    <t xml:space="preserve">1,050 - 0 = </t>
  </si>
  <si>
    <t xml:space="preserve">1,400 - 800 = </t>
  </si>
  <si>
    <t xml:space="preserve">2,050 - 1,100 = </t>
  </si>
  <si>
    <t>הנעת ייצור ראשוני ללא קניות מפירמות - כל שווי הייצור הוא ערך מוסף</t>
  </si>
  <si>
    <t>ב1</t>
  </si>
  <si>
    <t>ב2</t>
  </si>
  <si>
    <t>ב3</t>
  </si>
  <si>
    <t>ב4</t>
  </si>
  <si>
    <t>שימושים סופיים - קפה גולמי</t>
  </si>
  <si>
    <t>שימושיים סופיים - קפה קלוי</t>
  </si>
  <si>
    <t>שימושים סופיים - קפה ארוז</t>
  </si>
  <si>
    <t>סך השימושים הסופיים</t>
  </si>
  <si>
    <t xml:space="preserve">1,050 - 800 = </t>
  </si>
  <si>
    <t>סך שווי הייצור בניכוי חלקו שנמכר לצרכי ייצור לפירמות אחרות (למפעל הקלייה)</t>
  </si>
  <si>
    <t>סך שווי הייצור בניכוי חלקו שנמכר לצרכי ייצור לפירמות אחרות (למפעל האריזה)</t>
  </si>
  <si>
    <t>ג1</t>
  </si>
  <si>
    <t>צריכה</t>
  </si>
  <si>
    <t>ג2</t>
  </si>
  <si>
    <t>השקעה - ייצור למלאי</t>
  </si>
  <si>
    <t xml:space="preserve">150 + 100 + 50 = </t>
  </si>
  <si>
    <t>סך שווי הייצור למלאי (אין השקעות מסוגים אחרים פה)</t>
  </si>
  <si>
    <t>הדרך הקלה - ההפרש בין סך התוצר לסך ההשקעות</t>
  </si>
  <si>
    <t xml:space="preserve">2,600 - 300 = </t>
  </si>
  <si>
    <t xml:space="preserve">(900 - 800) + (1,300 - 1,100) + 2,000 </t>
  </si>
  <si>
    <t>הדרך הארוכה - מכירות שאינן לפירמות אחרות - תוצאה זהה והיא 2,300</t>
  </si>
  <si>
    <t>ד1</t>
  </si>
  <si>
    <t>הכנסה לאומית מעבודה</t>
  </si>
  <si>
    <t>ד2</t>
  </si>
  <si>
    <t>הכנסה לאומית מהון</t>
  </si>
  <si>
    <t>ד3</t>
  </si>
  <si>
    <t>סך שווי שכר העבודה בכל הפירמות</t>
  </si>
  <si>
    <t>סך הרווחים בכל הפירמות</t>
  </si>
  <si>
    <t xml:space="preserve">600 + 400 + 700 = </t>
  </si>
  <si>
    <t xml:space="preserve">450 + 200 + 250 = </t>
  </si>
  <si>
    <t>ידוע כי הצרכנים במשק הם העובדים ובעלי ההון נוהגים לקנות קפה קלוי וגם קפה ארוז. כמו כן כל הרווחים</t>
  </si>
  <si>
    <t xml:space="preserve">הכנסה: </t>
  </si>
  <si>
    <t>צריכה:</t>
  </si>
  <si>
    <t>חסכון:</t>
  </si>
  <si>
    <t xml:space="preserve">ההפרש בין ההכנסה לצריכה. זהה לסך ההשקעה ולא במקרה. </t>
  </si>
  <si>
    <t>ראו כל הסעיפים הקודמים</t>
  </si>
  <si>
    <t xml:space="preserve">לא ניתן לדעת לאיזה ענף משתייכים החוסכים, משום שהגודל הנ״ל מביא בחשבון את מכלול פעילות המשק. </t>
  </si>
  <si>
    <t>הניחו לטובת הנדרשים העוקבים כי:</t>
  </si>
  <si>
    <t>נתון 1:</t>
  </si>
  <si>
    <t>הפירמות בענף הקפה הגולמי החליטו להשאיר בקרן שמורה סכום של 120 מתוך הרווחים</t>
  </si>
  <si>
    <t xml:space="preserve">במקום לחלקם. </t>
  </si>
  <si>
    <t>נתון 2:</t>
  </si>
  <si>
    <t xml:space="preserve">מכל המקורות וכן את הרווחים שחולקו. </t>
  </si>
  <si>
    <t>הממשלה גובה מהפרטים מס בשיעור 25% מהכנסתם הכוללת, המביאה בחשבון את השכר</t>
  </si>
  <si>
    <t>נתון 3:</t>
  </si>
  <si>
    <t>נתון 4:</t>
  </si>
  <si>
    <t xml:space="preserve">ז. חשבו את ההערך המוסף של המגזר הציבורי ואת התוצר הלאומי. </t>
  </si>
  <si>
    <t xml:space="preserve">ח. חשבו את ההכנסה הפנויה של התושבים, וכן את הצריכה הציבורית, הצריכה הפרטית וההשקעה. </t>
  </si>
  <si>
    <t xml:space="preserve">ט. חשבו את החסכון האישי, העסקי והציבורי. </t>
  </si>
  <si>
    <t xml:space="preserve">י. הציגו את דוח מקורות ושימושים ודוח היווי הון. </t>
  </si>
  <si>
    <t>רווחי הפירמות:</t>
  </si>
  <si>
    <t>קפה גולמי</t>
  </si>
  <si>
    <t>קליית קפה</t>
  </si>
  <si>
    <t>אריזת קפה</t>
  </si>
  <si>
    <t>סיכום ביניים</t>
  </si>
  <si>
    <t>בניכוי רווחים שלא חולקו</t>
  </si>
  <si>
    <t>רווח פירמות מחוייבים במס</t>
  </si>
  <si>
    <t>הכנסה מעבודה במגזר הציבורי:</t>
  </si>
  <si>
    <t>סך הכל הבסיס למיסוי:</t>
  </si>
  <si>
    <t xml:space="preserve">780 + 1,700 + 230 = </t>
  </si>
  <si>
    <t>שיעור המס:</t>
  </si>
  <si>
    <t>לפי נתון 2</t>
  </si>
  <si>
    <t>סך גביית המסים</t>
  </si>
  <si>
    <t xml:space="preserve">25% * 2710 = </t>
  </si>
  <si>
    <t>שיעור המס כפול הכנסה חייבת במס</t>
  </si>
  <si>
    <t>הצגת תקציב הממשלה</t>
  </si>
  <si>
    <t>תקבולים</t>
  </si>
  <si>
    <t>הכנסות מס</t>
  </si>
  <si>
    <t>חושב לעיל</t>
  </si>
  <si>
    <t>גירעון PN</t>
  </si>
  <si>
    <t>הוצאות הממשלה (תשלומים)</t>
  </si>
  <si>
    <t>קניות הממשלה מפירמות + תשלומי שכר</t>
  </si>
  <si>
    <t xml:space="preserve">620 + 70 = </t>
  </si>
  <si>
    <t>הממשלה מספקת שירותים בשווי 620, לשם כך מעסיקה בשכר כולל של 230 וכן קונה קפה</t>
  </si>
  <si>
    <t xml:space="preserve">ארוז בשווי 390. </t>
  </si>
  <si>
    <t>ההפרש בין ההוצאות להכנסות</t>
  </si>
  <si>
    <t>סך הערך המוסף והתוצר כולל מעורבות המגזר הציבורי</t>
  </si>
  <si>
    <t>סך ההכנסות = סך הבסיס למיסוי (סעיף ו)</t>
  </si>
  <si>
    <t>סך ההכנסה הפנויה</t>
  </si>
  <si>
    <t>מכלול הוצאות הממשלה ראו סעיף ו (תקציב)</t>
  </si>
  <si>
    <t xml:space="preserve">הממשלה קונה קפה קלוי (ולא ארוז) בסך 70 ומספקת אותו למטבחי טייסים בחיל האוויר.  </t>
  </si>
  <si>
    <t xml:space="preserve">ללא שינוי, בהתאם לסך העלייה במלאי (וראו גם היווי הון). </t>
  </si>
  <si>
    <t xml:space="preserve">2,300 - 390 - 70 = </t>
  </si>
  <si>
    <t>חסכון אישי-הכנסה פנויה בניכוי צריכה פרטית</t>
  </si>
  <si>
    <t>חסכון עסקי-רווח שלא חולק</t>
  </si>
  <si>
    <t>חסכון ממשלתי - גירעון - במינוס</t>
  </si>
  <si>
    <t>סעיף י:</t>
  </si>
  <si>
    <t>דוח היווי הון</t>
  </si>
  <si>
    <t>מקורות</t>
  </si>
  <si>
    <t>שימושים</t>
  </si>
  <si>
    <t>חסכון אישי</t>
  </si>
  <si>
    <t>חסכון עסקי</t>
  </si>
  <si>
    <t>חסכון ציבורי</t>
  </si>
  <si>
    <t>השקעה</t>
  </si>
  <si>
    <t>דוח מקורות ושימושים</t>
  </si>
  <si>
    <t>תוצר</t>
  </si>
  <si>
    <t>ייצוא PN</t>
  </si>
  <si>
    <t>מחושב לפי ההפרש בין סך המקורות לסך השימושים ללא הייצוא</t>
  </si>
  <si>
    <r>
      <t xml:space="preserve">שאלה 1 - מקורות ושימושים - </t>
    </r>
    <r>
      <rPr>
        <sz val="10"/>
        <color theme="1"/>
        <rFont val="David"/>
        <family val="2"/>
        <charset val="177"/>
      </rPr>
      <t>״מעבר להגדרת ומדידת הגדלים הכלכליים, יש קשר כלכלי בסיסי: סך המקורות = סך השימושים״</t>
    </r>
  </si>
  <si>
    <t>סך התוצר במשק (הערך המוסף של הפירמות, או ההכנסות הנובעות)</t>
  </si>
  <si>
    <t>סך השווי של המוצרים והשירותים המיובאים</t>
  </si>
  <si>
    <t>סך שווי הצריכה של משקי הבית (לרבות זו של בעלי הון)</t>
  </si>
  <si>
    <t>סך הוצאות הממשלה - תשלומי שכר וקניות מפירמות</t>
  </si>
  <si>
    <t xml:space="preserve">סך ההשקעה במשק - מכונות, ציוד, מלאי נוסף </t>
  </si>
  <si>
    <t>התפיסה הבסיסית היא שמשק כלכלי לא מאפשר צריכה ״יש מאין״. במלים אחרות, סך השימושים (צריכה, השקעות וייצוא)</t>
  </si>
  <si>
    <t>צריכים להיות זהים למקורות (התוצר עצמו והייבוא):</t>
  </si>
  <si>
    <t>סך המקורות</t>
  </si>
  <si>
    <t>סך שימושים</t>
  </si>
  <si>
    <t xml:space="preserve">950,000 - (400,000 + 180,000 + 210,000) = </t>
  </si>
  <si>
    <t xml:space="preserve">סימון PN איננו סימון של גודל כלכלי, אלא חיווי לכך שערך זה חולץ מתוך הערכים האחרים ולא נתון מפורשות. </t>
  </si>
  <si>
    <t>התשובה ב</t>
  </si>
  <si>
    <t xml:space="preserve">שאלה 2 - התוצר בגישת הערך המוסף - אבל לא רק... </t>
  </si>
  <si>
    <t>סעיף א: ערך מוסף של כל ענף וסך התוצר במשק (שהוא סיכום הערכים המוספים)</t>
  </si>
  <si>
    <t>ב. חשבו את ערך השימושים הסופיים של כל ענף ואת התוצר הלאומי, השוו לערך התוצר הלאומי מסעיף א</t>
  </si>
  <si>
    <t>הסבר - ערך השימוש הסופי מביא בחשבון את סך השווי שיוצר בניכוי החלק מהמכירות שבוצע לפירמות אחרות</t>
  </si>
  <si>
    <t xml:space="preserve">1,400 - 1,100 = </t>
  </si>
  <si>
    <t xml:space="preserve">2,050 - 0 = </t>
  </si>
  <si>
    <t>ככלל, השקעות כוללות השקעות ריאליות / פיזיות כגון השקעה במכונות, ציוד, וכן - גם השקעה במלאי פיזי</t>
  </si>
  <si>
    <t>שלא במפתיע - סך השימושים:</t>
  </si>
  <si>
    <t>ההכנסה הלאומית מתייחסת לכל מקורות ההכנסה במשק - מהכנסה מעבודה (סיכום ערכי שכר עבודה)</t>
  </si>
  <si>
    <t xml:space="preserve">וכן כתוצאה מרווחים שהפירמות שבעלי ההון מניבים (סיכום הרווחים). </t>
  </si>
  <si>
    <t xml:space="preserve">סיכום ערכי ההכנסה הלאומית מהווה דרך נוספת לחישוב התוצר והוא זהה לסך הערך המוסף, </t>
  </si>
  <si>
    <t xml:space="preserve">התפיסה היא שהערך המוסף שנובע מהמשק מתחלק כהכנסה בין גורמים שונים במשק - כגון משקי בית ובעלי הון. </t>
  </si>
  <si>
    <t xml:space="preserve">החסכון (שבתכל׳ס - מממן את השקעות במשק) מוגדר בתור ההפרש בין סך ההכנסה הלאומית לבין הצריכה. </t>
  </si>
  <si>
    <t xml:space="preserve">גם ברמת משקי הבית, וגם ברמת הפירמות - סכום שלא נצרך מהווה חסכון שניתן לנתב להשקעות. </t>
  </si>
  <si>
    <t>סך הכל ההכנסה הלאומית</t>
  </si>
  <si>
    <t xml:space="preserve">ראו סעיף ג1 - אלו היו מכירות הפירמות, בניכוי חלקן שבוצע לפירמות אחרות (כל עוד אין מכירות לממשלה, מה שלא נמכר לפירמות אחרות נמכר לצרכן). </t>
  </si>
  <si>
    <t>ו. הציגו את תקציב הממשלה (הכנסות ממשלה ממסים, הוצאות ממשלה, גירעון).</t>
  </si>
  <si>
    <t>סעיף ו - הציגו את תקציב הממשלה:</t>
  </si>
  <si>
    <t xml:space="preserve">אתחיל (לא חובה) מחישוב הכנסות הממשלה ממסים. אלו תתבססנה על סך ההכנסות החייבות במס - קרי </t>
  </si>
  <si>
    <t>שכר עבודה המשולם על ידי הפירמות + שכר המשולם ע״י הממשלה + רווח מחולק ע״י פירמות,</t>
  </si>
  <si>
    <t>כאשר הכנסה חייבת זו תחויב במס לפי שיעור נתון של 25% (נתון 2) לשם חישוב ההכנסות של הממשלה.</t>
  </si>
  <si>
    <t>נתון 1</t>
  </si>
  <si>
    <t xml:space="preserve">900 - 120 = </t>
  </si>
  <si>
    <r>
      <t xml:space="preserve">סך ההכנסות החייבות במס </t>
    </r>
    <r>
      <rPr>
        <sz val="9"/>
        <color theme="1"/>
        <rFont val="David"/>
        <family val="2"/>
        <charset val="177"/>
      </rPr>
      <t>(רווחי פירמות מחולקים + שכר משולם ע״י פירמה + שכר משולם ע״י ממשלה):</t>
    </r>
  </si>
  <si>
    <t xml:space="preserve">מה שמחולק = </t>
  </si>
  <si>
    <t xml:space="preserve">הרווחים שחולקו = סך הרווח המצרפי בפירמות בניכוי רווחים שלא חולקו (נקראים גם חסכון עסקי). </t>
  </si>
  <si>
    <t>הכנסה מעבודה במגזר הפרטי (סך שכר העבודה שמשלמות הפירמות):</t>
  </si>
  <si>
    <t xml:space="preserve">סך השכר המשולם על ידי הפירמות / במגזר הפרטי (תשלומי השכר לא כולל השכר שמשלמת הממשלה). </t>
  </si>
  <si>
    <t>לפי נתון 3 - סך המשכורות המשולמות על ידי הממשלה</t>
  </si>
  <si>
    <t xml:space="preserve">סך ההכנסה שחייבת במס היא סיכום הרווחים שחברות מחלקות, בתוספת השכר שהפירמות משלמות, בתוספת השכר שהממשלה משלמת. </t>
  </si>
  <si>
    <t>על פי הנתון, הממשלה גובה מס המהווה שיעור של 25% מסיכום ההכנסות (רווח מחולק + שכר עבודה בפירמות + שכר שמשלמת הממשלה)</t>
  </si>
  <si>
    <t xml:space="preserve">נתונים 3,4 - כנתון, הממשלה מספקת שירותים בשווי 620 (שכר + קפה ארוז) + 70 (צריכת קפה קלוי).  </t>
  </si>
  <si>
    <t>גירעון מתקיים במצב שבו קיים הפרש שלילי בין הכנסות הממשלה ממס לבין הוצאות הממשלה.</t>
  </si>
  <si>
    <t xml:space="preserve">כאן, קיים הפרש שלילי כזה, כי ההכנסות הן 677.5 וההוצאות 690. ההפרש השלילי: 12.5 הוא גירעון. </t>
  </si>
  <si>
    <t xml:space="preserve">ז. חשבו את הערך המוסף של המגזר הציבורי ואת התוצר הלאומי. </t>
  </si>
  <si>
    <t>הערך המוסף של המגזר הציבורי = סך תשלומי השכר המשולם ע״י הממשלה =</t>
  </si>
  <si>
    <t>נתון 3</t>
  </si>
  <si>
    <t>סך הערך המוסף והתוצר לפני מעורבות המגזר הציבורי &gt;&gt;&gt; פתרון סעיף א</t>
  </si>
  <si>
    <t xml:space="preserve">230 + 2,600 = </t>
  </si>
  <si>
    <t>כלומר: ההכנסה הפנויה היא סך ההכנסות בניכוי המס</t>
  </si>
  <si>
    <t>בניכוי מס (25%) - חושב גם ב-(ו)</t>
  </si>
  <si>
    <t>סך הצריכה הציבורית - G:</t>
  </si>
  <si>
    <t>סך הצריכה הפרטית - C:</t>
  </si>
  <si>
    <t xml:space="preserve">הצריכה הפרטית במצב המוצא בניכוי צריכת הממשלה: בסעיפים קודמים הראינו שהצריכה הפרטית היא 2,300. </t>
  </si>
  <si>
    <t xml:space="preserve">החישוב התבסס על ההנחה שאם אין ממשלה, כל מה שלא נצרך על ידי הפירמות האחרות, נצרך על ידי הציבור. </t>
  </si>
  <si>
    <t xml:space="preserve">כאשר יש ממשלה, החישוב של הצריכה הפרטית יכלול ניכוי של הצריכה על ידי הממשלה. </t>
  </si>
  <si>
    <t>סך ההשקעה I:</t>
  </si>
  <si>
    <r>
      <rPr>
        <sz val="12"/>
        <color rgb="FF00B050"/>
        <rFont val="David"/>
        <family val="2"/>
        <charset val="177"/>
      </rPr>
      <t>2,032.5</t>
    </r>
    <r>
      <rPr>
        <sz val="12"/>
        <color theme="1"/>
        <rFont val="David"/>
        <family val="2"/>
        <charset val="177"/>
      </rPr>
      <t xml:space="preserve"> - </t>
    </r>
    <r>
      <rPr>
        <sz val="12"/>
        <color rgb="FFEE0000"/>
        <rFont val="David"/>
        <family val="2"/>
        <charset val="177"/>
      </rPr>
      <t>1,840</t>
    </r>
    <r>
      <rPr>
        <sz val="12"/>
        <color theme="1"/>
        <rFont val="David"/>
        <family val="2"/>
        <charset val="177"/>
      </rPr>
      <t xml:space="preserve"> = </t>
    </r>
  </si>
  <si>
    <t>נתון 1: רווחים שלא חולקו ע״י פירמות = חסכון עסקי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</si>
</sst>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"/>
  </numFmts>
  <fonts count="37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8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0"/>
      <color theme="1"/>
      <name val="Arial"/>
      <family val="2"/>
    </font>
    <font>
      <b/>
      <sz val="12"/>
      <color rgb="FF0070C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2"/>
      <name val="David"/>
      <family val="2"/>
      <charset val="177"/>
    </font>
    <font>
      <sz val="12"/>
      <color theme="0"/>
      <name val="David"/>
      <family val="2"/>
      <charset val="177"/>
    </font>
    <font>
      <sz val="9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b/>
      <sz val="12"/>
      <name val="David"/>
      <family val="2"/>
      <charset val="177"/>
    </font>
    <font>
      <b/>
      <sz val="12"/>
      <color theme="1"/>
      <name val="David Libre"/>
    </font>
    <font>
      <sz val="12"/>
      <color theme="1"/>
      <name val="David Libre"/>
    </font>
    <font>
      <b/>
      <sz val="12"/>
      <color rgb="FFFF0000"/>
      <name val="David Libre"/>
    </font>
    <font>
      <b/>
      <u/>
      <sz val="12"/>
      <color theme="1"/>
      <name val="David Libre"/>
    </font>
    <font>
      <u/>
      <sz val="12"/>
      <color theme="1"/>
      <name val="David Libre"/>
    </font>
    <font>
      <b/>
      <sz val="12"/>
      <color rgb="FF9900FF"/>
      <name val="David Libre"/>
    </font>
    <font>
      <sz val="12"/>
      <color rgb="FF00B05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6"/>
      <color rgb="FFFF0000"/>
      <name val="David"/>
      <family val="2"/>
      <charset val="177"/>
    </font>
    <font>
      <sz val="11"/>
      <color theme="1"/>
      <name val="David"/>
      <family val="2"/>
      <charset val="177"/>
    </font>
    <font>
      <b/>
      <sz val="12"/>
      <color theme="0"/>
      <name val="David"/>
      <family val="2"/>
      <charset val="177"/>
    </font>
    <font>
      <sz val="10"/>
      <name val="David"/>
      <family val="2"/>
      <charset val="177"/>
    </font>
    <font>
      <b/>
      <sz val="12"/>
      <color theme="8" tint="0.39997558519241921"/>
      <name val="David"/>
      <family val="2"/>
      <charset val="177"/>
    </font>
    <font>
      <b/>
      <sz val="10"/>
      <color theme="1"/>
      <name val="David"/>
      <family val="2"/>
      <charset val="177"/>
    </font>
    <font>
      <b/>
      <sz val="9"/>
      <color theme="1"/>
      <name val="David"/>
      <family val="2"/>
      <charset val="177"/>
    </font>
    <font>
      <b/>
      <sz val="14"/>
      <color rgb="FF00B050"/>
      <name val="David"/>
      <family val="2"/>
      <charset val="177"/>
    </font>
    <font>
      <b/>
      <sz val="12"/>
      <color rgb="FFEE0000"/>
      <name val="David"/>
      <family val="2"/>
      <charset val="177"/>
    </font>
    <font>
      <sz val="9"/>
      <color theme="1"/>
      <name val="David Libre"/>
    </font>
    <font>
      <sz val="12"/>
      <color rgb="FFEE0000"/>
      <name val="David"/>
      <family val="2"/>
      <charset val="177"/>
    </font>
  </fonts>
  <fills count="25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rgb="FF73FB79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rgb="FF8EFA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89999084444715716"/>
        <bgColor indexed="64"/>
      </patternFill>
    </fill>
  </fills>
  <borders count="3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17">
    <xf numFmtId="0" fontId="0" fillId="0" borderId="0" xfId="0"/>
    <xf numFmtId="0" fontId="1" fillId="0" borderId="0" xfId="0" applyFont="1"/>
    <xf numFmtId="0" fontId="1" fillId="0" borderId="0" xfId="0" applyFont="1" applyAlignment="1">
      <alignment horizontal="right"/>
    </xf>
    <xf numFmtId="0" fontId="1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0" xfId="0" applyFont="1"/>
    <xf numFmtId="0" fontId="2" fillId="2" borderId="0" xfId="0" applyFont="1" applyFill="1"/>
    <xf numFmtId="0" fontId="1" fillId="0" borderId="9" xfId="0" applyFont="1" applyBorder="1"/>
    <xf numFmtId="0" fontId="1" fillId="3" borderId="9" xfId="0" applyFont="1" applyFill="1" applyBorder="1"/>
    <xf numFmtId="0" fontId="3" fillId="0" borderId="0" xfId="0" applyFont="1" applyAlignment="1">
      <alignment readingOrder="2"/>
    </xf>
    <xf numFmtId="0" fontId="1" fillId="4" borderId="9" xfId="0" applyFont="1" applyFill="1" applyBorder="1"/>
    <xf numFmtId="0" fontId="4" fillId="0" borderId="0" xfId="0" applyFont="1"/>
    <xf numFmtId="0" fontId="2" fillId="0" borderId="14" xfId="0" applyFont="1" applyBorder="1"/>
    <xf numFmtId="0" fontId="1" fillId="4" borderId="9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4" borderId="16" xfId="0" applyFont="1" applyFill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3" borderId="9" xfId="0" applyFont="1" applyFill="1" applyBorder="1" applyAlignment="1">
      <alignment horizontal="center"/>
    </xf>
    <xf numFmtId="0" fontId="1" fillId="4" borderId="10" xfId="0" applyFont="1" applyFill="1" applyBorder="1" applyAlignment="1">
      <alignment horizontal="center"/>
    </xf>
    <xf numFmtId="0" fontId="2" fillId="3" borderId="13" xfId="0" applyFont="1" applyFill="1" applyBorder="1" applyAlignment="1">
      <alignment horizontal="center"/>
    </xf>
    <xf numFmtId="0" fontId="1" fillId="3" borderId="12" xfId="0" applyFont="1" applyFill="1" applyBorder="1" applyAlignment="1">
      <alignment horizontal="center"/>
    </xf>
    <xf numFmtId="0" fontId="1" fillId="4" borderId="11" xfId="0" applyFont="1" applyFill="1" applyBorder="1" applyAlignment="1">
      <alignment horizontal="center"/>
    </xf>
    <xf numFmtId="0" fontId="1" fillId="3" borderId="10" xfId="0" applyFont="1" applyFill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1" fillId="3" borderId="11" xfId="0" applyFont="1" applyFill="1" applyBorder="1" applyAlignment="1">
      <alignment horizontal="center"/>
    </xf>
    <xf numFmtId="0" fontId="1" fillId="3" borderId="13" xfId="0" applyFont="1" applyFill="1" applyBorder="1" applyAlignment="1">
      <alignment horizontal="center"/>
    </xf>
    <xf numFmtId="0" fontId="5" fillId="0" borderId="14" xfId="0" applyFont="1" applyBorder="1"/>
    <xf numFmtId="0" fontId="2" fillId="0" borderId="1" xfId="0" applyFont="1" applyBorder="1"/>
    <xf numFmtId="0" fontId="2" fillId="0" borderId="4" xfId="0" applyFont="1" applyBorder="1"/>
    <xf numFmtId="0" fontId="2" fillId="0" borderId="6" xfId="0" applyFont="1" applyBorder="1"/>
    <xf numFmtId="0" fontId="2" fillId="5" borderId="4" xfId="0" applyFont="1" applyFill="1" applyBorder="1"/>
    <xf numFmtId="0" fontId="5" fillId="0" borderId="0" xfId="0" applyFont="1"/>
    <xf numFmtId="0" fontId="2" fillId="0" borderId="0" xfId="0" applyFont="1" applyAlignment="1">
      <alignment horizontal="center"/>
    </xf>
    <xf numFmtId="0" fontId="1" fillId="4" borderId="18" xfId="0" applyFont="1" applyFill="1" applyBorder="1" applyAlignment="1">
      <alignment horizontal="center"/>
    </xf>
    <xf numFmtId="0" fontId="1" fillId="4" borderId="12" xfId="0" applyFont="1" applyFill="1" applyBorder="1" applyAlignment="1">
      <alignment horizontal="center"/>
    </xf>
    <xf numFmtId="0" fontId="1" fillId="4" borderId="19" xfId="0" applyFont="1" applyFill="1" applyBorder="1" applyAlignment="1">
      <alignment horizontal="center"/>
    </xf>
    <xf numFmtId="0" fontId="1" fillId="3" borderId="20" xfId="0" applyFont="1" applyFill="1" applyBorder="1" applyAlignment="1">
      <alignment horizontal="center"/>
    </xf>
    <xf numFmtId="164" fontId="1" fillId="0" borderId="0" xfId="0" applyNumberFormat="1" applyFont="1"/>
    <xf numFmtId="165" fontId="1" fillId="0" borderId="0" xfId="0" applyNumberFormat="1" applyFont="1"/>
    <xf numFmtId="0" fontId="1" fillId="2" borderId="12" xfId="0" applyFont="1" applyFill="1" applyBorder="1" applyAlignment="1">
      <alignment horizontal="center"/>
    </xf>
    <xf numFmtId="0" fontId="1" fillId="2" borderId="9" xfId="0" applyFont="1" applyFill="1" applyBorder="1" applyAlignment="1">
      <alignment horizontal="center"/>
    </xf>
    <xf numFmtId="0" fontId="1" fillId="6" borderId="12" xfId="0" applyFont="1" applyFill="1" applyBorder="1" applyAlignment="1">
      <alignment horizontal="center"/>
    </xf>
    <xf numFmtId="0" fontId="1" fillId="6" borderId="9" xfId="0" applyFont="1" applyFill="1" applyBorder="1" applyAlignment="1">
      <alignment horizontal="center"/>
    </xf>
    <xf numFmtId="0" fontId="1" fillId="7" borderId="9" xfId="0" applyFont="1" applyFill="1" applyBorder="1" applyAlignment="1">
      <alignment horizontal="center"/>
    </xf>
    <xf numFmtId="0" fontId="2" fillId="7" borderId="9" xfId="0" applyFont="1" applyFill="1" applyBorder="1" applyAlignment="1">
      <alignment horizontal="center"/>
    </xf>
    <xf numFmtId="0" fontId="7" fillId="0" borderId="0" xfId="0" applyFont="1"/>
    <xf numFmtId="0" fontId="2" fillId="0" borderId="2" xfId="0" applyFont="1" applyBorder="1"/>
    <xf numFmtId="0" fontId="2" fillId="0" borderId="3" xfId="0" applyFont="1" applyBorder="1"/>
    <xf numFmtId="0" fontId="2" fillId="0" borderId="5" xfId="0" applyFont="1" applyBorder="1"/>
    <xf numFmtId="0" fontId="2" fillId="0" borderId="7" xfId="0" applyFont="1" applyBorder="1"/>
    <xf numFmtId="0" fontId="2" fillId="0" borderId="8" xfId="0" applyFont="1" applyBorder="1"/>
    <xf numFmtId="0" fontId="2" fillId="8" borderId="0" xfId="0" applyFont="1" applyFill="1"/>
    <xf numFmtId="0" fontId="1" fillId="8" borderId="0" xfId="0" applyFont="1" applyFill="1"/>
    <xf numFmtId="0" fontId="2" fillId="8" borderId="0" xfId="0" applyFont="1" applyFill="1" applyAlignment="1">
      <alignment horizontal="right"/>
    </xf>
    <xf numFmtId="0" fontId="4" fillId="0" borderId="9" xfId="0" applyFont="1" applyBorder="1" applyAlignment="1">
      <alignment horizontal="center"/>
    </xf>
    <xf numFmtId="3" fontId="1" fillId="0" borderId="0" xfId="0" applyNumberFormat="1" applyFont="1"/>
    <xf numFmtId="3" fontId="1" fillId="0" borderId="9" xfId="0" applyNumberFormat="1" applyFont="1" applyBorder="1" applyAlignment="1">
      <alignment horizontal="center"/>
    </xf>
    <xf numFmtId="0" fontId="1" fillId="3" borderId="0" xfId="0" applyFont="1" applyFill="1"/>
    <xf numFmtId="0" fontId="1" fillId="0" borderId="11" xfId="0" applyFont="1" applyBorder="1"/>
    <xf numFmtId="0" fontId="1" fillId="6" borderId="9" xfId="0" applyFont="1" applyFill="1" applyBorder="1"/>
    <xf numFmtId="0" fontId="1" fillId="0" borderId="0" xfId="0" applyFont="1" applyAlignment="1">
      <alignment horizontal="left"/>
    </xf>
    <xf numFmtId="0" fontId="2" fillId="0" borderId="18" xfId="0" applyFont="1" applyBorder="1"/>
    <xf numFmtId="0" fontId="2" fillId="0" borderId="22" xfId="0" applyFont="1" applyBorder="1"/>
    <xf numFmtId="0" fontId="2" fillId="0" borderId="23" xfId="0" applyFont="1" applyBorder="1"/>
    <xf numFmtId="0" fontId="2" fillId="0" borderId="21" xfId="0" applyFont="1" applyBorder="1"/>
    <xf numFmtId="3" fontId="2" fillId="0" borderId="24" xfId="0" applyNumberFormat="1" applyFont="1" applyBorder="1"/>
    <xf numFmtId="0" fontId="2" fillId="0" borderId="24" xfId="0" applyFont="1" applyBorder="1"/>
    <xf numFmtId="0" fontId="2" fillId="0" borderId="25" xfId="0" applyFont="1" applyBorder="1"/>
    <xf numFmtId="0" fontId="1" fillId="9" borderId="0" xfId="0" applyFont="1" applyFill="1"/>
    <xf numFmtId="0" fontId="10" fillId="0" borderId="0" xfId="0" applyFont="1"/>
    <xf numFmtId="3" fontId="1" fillId="0" borderId="9" xfId="0" applyNumberFormat="1" applyFont="1" applyBorder="1"/>
    <xf numFmtId="3" fontId="4" fillId="0" borderId="9" xfId="0" applyNumberFormat="1" applyFont="1" applyBorder="1" applyAlignment="1">
      <alignment horizontal="center"/>
    </xf>
    <xf numFmtId="3" fontId="11" fillId="0" borderId="9" xfId="0" applyNumberFormat="1" applyFont="1" applyBorder="1" applyAlignment="1">
      <alignment horizontal="center"/>
    </xf>
    <xf numFmtId="0" fontId="4" fillId="0" borderId="9" xfId="0" applyFont="1" applyBorder="1"/>
    <xf numFmtId="0" fontId="11" fillId="0" borderId="9" xfId="0" applyFont="1" applyBorder="1"/>
    <xf numFmtId="0" fontId="11" fillId="0" borderId="0" xfId="0" applyFont="1"/>
    <xf numFmtId="3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3" fontId="12" fillId="0" borderId="26" xfId="0" applyNumberFormat="1" applyFont="1" applyBorder="1" applyAlignment="1">
      <alignment horizontal="center"/>
    </xf>
    <xf numFmtId="0" fontId="12" fillId="0" borderId="0" xfId="0" applyFont="1"/>
    <xf numFmtId="37" fontId="1" fillId="0" borderId="9" xfId="0" applyNumberFormat="1" applyFont="1" applyBorder="1"/>
    <xf numFmtId="37" fontId="1" fillId="0" borderId="0" xfId="0" applyNumberFormat="1" applyFont="1"/>
    <xf numFmtId="0" fontId="13" fillId="0" borderId="0" xfId="0" applyFont="1"/>
    <xf numFmtId="3" fontId="1" fillId="0" borderId="10" xfId="0" applyNumberFormat="1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1" fillId="0" borderId="19" xfId="0" applyFont="1" applyBorder="1"/>
    <xf numFmtId="0" fontId="1" fillId="0" borderId="27" xfId="0" applyFont="1" applyBorder="1"/>
    <xf numFmtId="0" fontId="1" fillId="0" borderId="14" xfId="0" applyFont="1" applyBorder="1"/>
    <xf numFmtId="0" fontId="1" fillId="10" borderId="9" xfId="0" applyFont="1" applyFill="1" applyBorder="1" applyAlignment="1">
      <alignment horizontal="center"/>
    </xf>
    <xf numFmtId="0" fontId="1" fillId="10" borderId="9" xfId="0" applyFont="1" applyFill="1" applyBorder="1"/>
    <xf numFmtId="2" fontId="1" fillId="0" borderId="9" xfId="0" applyNumberFormat="1" applyFont="1" applyBorder="1" applyAlignment="1">
      <alignment horizontal="center" wrapText="1"/>
    </xf>
    <xf numFmtId="0" fontId="2" fillId="0" borderId="19" xfId="0" applyFont="1" applyBorder="1"/>
    <xf numFmtId="0" fontId="1" fillId="3" borderId="2" xfId="0" applyFont="1" applyFill="1" applyBorder="1"/>
    <xf numFmtId="0" fontId="1" fillId="3" borderId="3" xfId="0" applyFont="1" applyFill="1" applyBorder="1"/>
    <xf numFmtId="0" fontId="2" fillId="3" borderId="1" xfId="0" applyFont="1" applyFill="1" applyBorder="1"/>
    <xf numFmtId="0" fontId="2" fillId="9" borderId="0" xfId="0" applyFont="1" applyFill="1"/>
    <xf numFmtId="2" fontId="1" fillId="0" borderId="9" xfId="0" applyNumberFormat="1" applyFont="1" applyBorder="1" applyAlignment="1">
      <alignment horizontal="center"/>
    </xf>
    <xf numFmtId="0" fontId="1" fillId="3" borderId="9" xfId="0" applyFont="1" applyFill="1" applyBorder="1" applyAlignment="1">
      <alignment horizontal="center" wrapText="1"/>
    </xf>
    <xf numFmtId="0" fontId="1" fillId="0" borderId="9" xfId="0" applyFont="1" applyBorder="1" applyAlignment="1">
      <alignment horizontal="center" wrapText="1"/>
    </xf>
    <xf numFmtId="3" fontId="1" fillId="3" borderId="0" xfId="0" applyNumberFormat="1" applyFont="1" applyFill="1"/>
    <xf numFmtId="0" fontId="2" fillId="7" borderId="0" xfId="0" applyFont="1" applyFill="1"/>
    <xf numFmtId="0" fontId="13" fillId="0" borderId="9" xfId="0" applyFont="1" applyBorder="1" applyAlignment="1">
      <alignment horizontal="center"/>
    </xf>
    <xf numFmtId="0" fontId="1" fillId="12" borderId="9" xfId="0" applyFont="1" applyFill="1" applyBorder="1" applyAlignment="1">
      <alignment horizontal="center"/>
    </xf>
    <xf numFmtId="0" fontId="1" fillId="3" borderId="7" xfId="0" applyFont="1" applyFill="1" applyBorder="1"/>
    <xf numFmtId="0" fontId="2" fillId="3" borderId="28" xfId="0" applyFont="1" applyFill="1" applyBorder="1"/>
    <xf numFmtId="0" fontId="2" fillId="3" borderId="9" xfId="0" applyFont="1" applyFill="1" applyBorder="1" applyAlignment="1">
      <alignment horizontal="center"/>
    </xf>
    <xf numFmtId="0" fontId="13" fillId="3" borderId="12" xfId="0" applyFont="1" applyFill="1" applyBorder="1" applyAlignment="1">
      <alignment horizontal="center"/>
    </xf>
    <xf numFmtId="0" fontId="1" fillId="0" borderId="0" xfId="0" applyFont="1" applyAlignment="1">
      <alignment horizontal="center" vertical="center"/>
    </xf>
    <xf numFmtId="0" fontId="2" fillId="4" borderId="0" xfId="0" applyFont="1" applyFill="1"/>
    <xf numFmtId="0" fontId="5" fillId="0" borderId="0" xfId="0" applyFont="1" applyAlignment="1">
      <alignment horizontal="center"/>
    </xf>
    <xf numFmtId="0" fontId="1" fillId="4" borderId="0" xfId="0" applyFont="1" applyFill="1"/>
    <xf numFmtId="0" fontId="16" fillId="0" borderId="0" xfId="0" applyFont="1"/>
    <xf numFmtId="0" fontId="1" fillId="3" borderId="11" xfId="0" applyFont="1" applyFill="1" applyBorder="1"/>
    <xf numFmtId="0" fontId="1" fillId="0" borderId="12" xfId="0" applyFont="1" applyBorder="1"/>
    <xf numFmtId="0" fontId="1" fillId="3" borderId="12" xfId="0" applyFont="1" applyFill="1" applyBorder="1"/>
    <xf numFmtId="0" fontId="11" fillId="0" borderId="13" xfId="0" applyFont="1" applyBorder="1"/>
    <xf numFmtId="0" fontId="11" fillId="0" borderId="29" xfId="0" applyFont="1" applyBorder="1"/>
    <xf numFmtId="0" fontId="11" fillId="3" borderId="29" xfId="0" applyFont="1" applyFill="1" applyBorder="1"/>
    <xf numFmtId="0" fontId="2" fillId="3" borderId="0" xfId="0" applyFont="1" applyFill="1"/>
    <xf numFmtId="0" fontId="1" fillId="3" borderId="0" xfId="0" applyFont="1" applyFill="1" applyAlignment="1">
      <alignment horizontal="center"/>
    </xf>
    <xf numFmtId="0" fontId="17" fillId="0" borderId="19" xfId="0" applyFont="1" applyBorder="1"/>
    <xf numFmtId="0" fontId="17" fillId="0" borderId="27" xfId="0" applyFont="1" applyBorder="1"/>
    <xf numFmtId="0" fontId="17" fillId="0" borderId="14" xfId="0" applyFont="1" applyBorder="1"/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9" xfId="0" applyFont="1" applyBorder="1" applyAlignment="1">
      <alignment horizontal="right"/>
    </xf>
    <xf numFmtId="0" fontId="13" fillId="0" borderId="1" xfId="0" applyFont="1" applyBorder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3" fillId="0" borderId="7" xfId="0" applyFont="1" applyBorder="1"/>
    <xf numFmtId="0" fontId="13" fillId="0" borderId="8" xfId="0" applyFont="1" applyBorder="1"/>
    <xf numFmtId="0" fontId="17" fillId="0" borderId="1" xfId="0" applyFont="1" applyBorder="1"/>
    <xf numFmtId="0" fontId="17" fillId="0" borderId="4" xfId="0" applyFont="1" applyBorder="1"/>
    <xf numFmtId="0" fontId="2" fillId="2" borderId="19" xfId="0" applyFont="1" applyFill="1" applyBorder="1"/>
    <xf numFmtId="0" fontId="1" fillId="2" borderId="27" xfId="0" applyFont="1" applyFill="1" applyBorder="1"/>
    <xf numFmtId="0" fontId="1" fillId="2" borderId="14" xfId="0" applyFont="1" applyFill="1" applyBorder="1"/>
    <xf numFmtId="0" fontId="2" fillId="2" borderId="1" xfId="0" applyFont="1" applyFill="1" applyBorder="1"/>
    <xf numFmtId="0" fontId="1" fillId="2" borderId="2" xfId="0" applyFont="1" applyFill="1" applyBorder="1"/>
    <xf numFmtId="0" fontId="1" fillId="2" borderId="3" xfId="0" applyFont="1" applyFill="1" applyBorder="1"/>
    <xf numFmtId="0" fontId="2" fillId="2" borderId="4" xfId="0" applyFont="1" applyFill="1" applyBorder="1"/>
    <xf numFmtId="0" fontId="1" fillId="2" borderId="5" xfId="0" applyFont="1" applyFill="1" applyBorder="1"/>
    <xf numFmtId="0" fontId="2" fillId="2" borderId="6" xfId="0" applyFont="1" applyFill="1" applyBorder="1"/>
    <xf numFmtId="0" fontId="1" fillId="2" borderId="7" xfId="0" applyFont="1" applyFill="1" applyBorder="1"/>
    <xf numFmtId="0" fontId="1" fillId="2" borderId="8" xfId="0" applyFont="1" applyFill="1" applyBorder="1"/>
    <xf numFmtId="0" fontId="1" fillId="0" borderId="24" xfId="0" applyFont="1" applyBorder="1"/>
    <xf numFmtId="0" fontId="2" fillId="13" borderId="0" xfId="0" applyFont="1" applyFill="1"/>
    <xf numFmtId="0" fontId="1" fillId="14" borderId="0" xfId="0" applyFont="1" applyFill="1"/>
    <xf numFmtId="0" fontId="2" fillId="14" borderId="0" xfId="0" applyFont="1" applyFill="1"/>
    <xf numFmtId="0" fontId="18" fillId="0" borderId="1" xfId="0" applyFont="1" applyBorder="1"/>
    <xf numFmtId="0" fontId="19" fillId="0" borderId="4" xfId="0" applyFont="1" applyBorder="1"/>
    <xf numFmtId="0" fontId="19" fillId="0" borderId="6" xfId="0" applyFont="1" applyBorder="1"/>
    <xf numFmtId="14" fontId="2" fillId="0" borderId="14" xfId="0" applyNumberFormat="1" applyFont="1" applyBorder="1"/>
    <xf numFmtId="0" fontId="2" fillId="15" borderId="0" xfId="0" applyFont="1" applyFill="1"/>
    <xf numFmtId="0" fontId="1" fillId="15" borderId="0" xfId="0" applyFont="1" applyFill="1"/>
    <xf numFmtId="0" fontId="18" fillId="0" borderId="0" xfId="0" applyFont="1"/>
    <xf numFmtId="0" fontId="19" fillId="0" borderId="0" xfId="0" applyFont="1"/>
    <xf numFmtId="0" fontId="19" fillId="0" borderId="0" xfId="0" applyFont="1" applyAlignment="1">
      <alignment horizontal="center"/>
    </xf>
    <xf numFmtId="0" fontId="20" fillId="0" borderId="0" xfId="0" applyFont="1"/>
    <xf numFmtId="0" fontId="19" fillId="0" borderId="30" xfId="0" applyFont="1" applyBorder="1"/>
    <xf numFmtId="0" fontId="19" fillId="0" borderId="30" xfId="0" applyFont="1" applyBorder="1" applyAlignment="1">
      <alignment horizontal="center"/>
    </xf>
    <xf numFmtId="0" fontId="18" fillId="16" borderId="30" xfId="0" quotePrefix="1" applyFont="1" applyFill="1" applyBorder="1" applyAlignment="1">
      <alignment horizontal="center"/>
    </xf>
    <xf numFmtId="0" fontId="19" fillId="0" borderId="30" xfId="0" quotePrefix="1" applyFont="1" applyBorder="1" applyAlignment="1">
      <alignment horizontal="center"/>
    </xf>
    <xf numFmtId="0" fontId="21" fillId="0" borderId="0" xfId="0" applyFont="1"/>
    <xf numFmtId="0" fontId="19" fillId="0" borderId="30" xfId="0" applyFont="1" applyBorder="1" applyAlignment="1">
      <alignment horizontal="center" wrapText="1"/>
    </xf>
    <xf numFmtId="3" fontId="19" fillId="0" borderId="0" xfId="0" applyNumberFormat="1" applyFont="1"/>
    <xf numFmtId="0" fontId="18" fillId="17" borderId="0" xfId="0" applyFont="1" applyFill="1"/>
    <xf numFmtId="0" fontId="19" fillId="17" borderId="0" xfId="0" applyFont="1" applyFill="1"/>
    <xf numFmtId="0" fontId="19" fillId="16" borderId="0" xfId="0" applyFont="1" applyFill="1"/>
    <xf numFmtId="0" fontId="23" fillId="0" borderId="0" xfId="0" applyFont="1"/>
    <xf numFmtId="0" fontId="19" fillId="0" borderId="31" xfId="0" applyFont="1" applyBorder="1" applyAlignment="1">
      <alignment horizontal="center"/>
    </xf>
    <xf numFmtId="0" fontId="19" fillId="16" borderId="0" xfId="0" applyFont="1" applyFill="1" applyAlignment="1">
      <alignment horizontal="right" wrapText="1"/>
    </xf>
    <xf numFmtId="0" fontId="18" fillId="9" borderId="0" xfId="0" applyFont="1" applyFill="1"/>
    <xf numFmtId="0" fontId="19" fillId="9" borderId="0" xfId="0" applyFont="1" applyFill="1"/>
    <xf numFmtId="0" fontId="2" fillId="10" borderId="0" xfId="0" applyFont="1" applyFill="1"/>
    <xf numFmtId="0" fontId="2" fillId="0" borderId="27" xfId="0" applyFont="1" applyBorder="1"/>
    <xf numFmtId="3" fontId="1" fillId="18" borderId="0" xfId="0" applyNumberFormat="1" applyFont="1" applyFill="1"/>
    <xf numFmtId="0" fontId="1" fillId="18" borderId="0" xfId="0" applyFont="1" applyFill="1"/>
    <xf numFmtId="0" fontId="4" fillId="0" borderId="0" xfId="0" applyFont="1" applyAlignment="1">
      <alignment horizontal="center"/>
    </xf>
    <xf numFmtId="0" fontId="1" fillId="18" borderId="28" xfId="0" applyFont="1" applyFill="1" applyBorder="1"/>
    <xf numFmtId="0" fontId="1" fillId="18" borderId="28" xfId="0" applyFont="1" applyFill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4" borderId="0" xfId="0" applyFont="1" applyFill="1" applyAlignment="1">
      <alignment horizontal="center"/>
    </xf>
    <xf numFmtId="0" fontId="1" fillId="0" borderId="24" xfId="0" applyFont="1" applyBorder="1" applyAlignment="1">
      <alignment horizontal="center"/>
    </xf>
    <xf numFmtId="0" fontId="16" fillId="3" borderId="0" xfId="0" applyFont="1" applyFill="1" applyAlignment="1">
      <alignment horizontal="center"/>
    </xf>
    <xf numFmtId="0" fontId="16" fillId="0" borderId="0" xfId="0" applyFont="1" applyAlignment="1">
      <alignment horizontal="center"/>
    </xf>
    <xf numFmtId="0" fontId="13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0" fontId="1" fillId="19" borderId="14" xfId="0" applyFont="1" applyFill="1" applyBorder="1"/>
    <xf numFmtId="0" fontId="1" fillId="11" borderId="14" xfId="0" applyFont="1" applyFill="1" applyBorder="1"/>
    <xf numFmtId="0" fontId="11" fillId="19" borderId="0" xfId="0" applyFont="1" applyFill="1"/>
    <xf numFmtId="0" fontId="1" fillId="0" borderId="15" xfId="0" applyFont="1" applyBorder="1" applyAlignment="1">
      <alignment horizontal="center"/>
    </xf>
    <xf numFmtId="0" fontId="1" fillId="19" borderId="15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3" borderId="6" xfId="0" applyFont="1" applyFill="1" applyBorder="1"/>
    <xf numFmtId="0" fontId="1" fillId="3" borderId="8" xfId="0" applyFont="1" applyFill="1" applyBorder="1"/>
    <xf numFmtId="16" fontId="13" fillId="0" borderId="0" xfId="0" applyNumberFormat="1" applyFont="1" applyAlignment="1">
      <alignment horizontal="center"/>
    </xf>
    <xf numFmtId="0" fontId="13" fillId="3" borderId="9" xfId="0" applyFont="1" applyFill="1" applyBorder="1"/>
    <xf numFmtId="0" fontId="13" fillId="0" borderId="9" xfId="0" applyFont="1" applyBorder="1"/>
    <xf numFmtId="0" fontId="13" fillId="4" borderId="9" xfId="0" applyFont="1" applyFill="1" applyBorder="1"/>
    <xf numFmtId="0" fontId="1" fillId="0" borderId="10" xfId="0" applyFont="1" applyBorder="1"/>
    <xf numFmtId="0" fontId="8" fillId="0" borderId="0" xfId="0" applyFont="1" applyAlignment="1">
      <alignment horizontal="center" readingOrder="1"/>
    </xf>
    <xf numFmtId="0" fontId="8" fillId="0" borderId="0" xfId="0" applyFont="1" applyAlignment="1">
      <alignment horizontal="center" readingOrder="2"/>
    </xf>
    <xf numFmtId="0" fontId="8" fillId="0" borderId="24" xfId="0" applyFont="1" applyBorder="1" applyAlignment="1">
      <alignment horizontal="center" readingOrder="1"/>
    </xf>
    <xf numFmtId="37" fontId="1" fillId="3" borderId="0" xfId="0" applyNumberFormat="1" applyFont="1" applyFill="1" applyAlignment="1">
      <alignment horizontal="center"/>
    </xf>
    <xf numFmtId="37" fontId="1" fillId="10" borderId="0" xfId="0" applyNumberFormat="1" applyFont="1" applyFill="1" applyAlignment="1">
      <alignment horizontal="center"/>
    </xf>
    <xf numFmtId="0" fontId="3" fillId="0" borderId="0" xfId="0" applyFont="1" applyAlignment="1">
      <alignment horizontal="center" readingOrder="2"/>
    </xf>
    <xf numFmtId="0" fontId="1" fillId="2" borderId="0" xfId="0" applyFont="1" applyFill="1" applyAlignment="1">
      <alignment horizontal="center"/>
    </xf>
    <xf numFmtId="0" fontId="1" fillId="2" borderId="24" xfId="0" applyFont="1" applyFill="1" applyBorder="1" applyAlignment="1">
      <alignment horizontal="center"/>
    </xf>
    <xf numFmtId="37" fontId="1" fillId="3" borderId="0" xfId="0" applyNumberFormat="1" applyFont="1" applyFill="1"/>
    <xf numFmtId="0" fontId="1" fillId="3" borderId="32" xfId="0" applyFont="1" applyFill="1" applyBorder="1" applyAlignment="1">
      <alignment horizontal="center"/>
    </xf>
    <xf numFmtId="0" fontId="13" fillId="0" borderId="19" xfId="0" applyFont="1" applyBorder="1" applyAlignment="1">
      <alignment horizontal="center"/>
    </xf>
    <xf numFmtId="0" fontId="13" fillId="0" borderId="27" xfId="0" applyFont="1" applyBorder="1" applyAlignment="1">
      <alignment horizontal="center"/>
    </xf>
    <xf numFmtId="0" fontId="13" fillId="0" borderId="14" xfId="0" applyFont="1" applyBorder="1" applyAlignment="1">
      <alignment horizontal="center"/>
    </xf>
    <xf numFmtId="0" fontId="13" fillId="3" borderId="9" xfId="0" applyFont="1" applyFill="1" applyBorder="1" applyAlignment="1">
      <alignment horizontal="center"/>
    </xf>
    <xf numFmtId="0" fontId="11" fillId="3" borderId="29" xfId="0" applyFont="1" applyFill="1" applyBorder="1" applyAlignment="1">
      <alignment horizontal="center"/>
    </xf>
    <xf numFmtId="0" fontId="4" fillId="3" borderId="29" xfId="0" applyFont="1" applyFill="1" applyBorder="1" applyAlignment="1">
      <alignment horizontal="center"/>
    </xf>
    <xf numFmtId="0" fontId="2" fillId="20" borderId="0" xfId="0" applyFont="1" applyFill="1"/>
    <xf numFmtId="0" fontId="1" fillId="20" borderId="0" xfId="0" applyFont="1" applyFill="1"/>
    <xf numFmtId="0" fontId="2" fillId="3" borderId="16" xfId="0" applyFont="1" applyFill="1" applyBorder="1" applyAlignment="1">
      <alignment horizontal="center"/>
    </xf>
    <xf numFmtId="0" fontId="2" fillId="3" borderId="33" xfId="0" applyFont="1" applyFill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1" fillId="3" borderId="34" xfId="0" applyFont="1" applyFill="1" applyBorder="1" applyAlignment="1">
      <alignment horizontal="center"/>
    </xf>
    <xf numFmtId="0" fontId="26" fillId="3" borderId="28" xfId="0" applyFont="1" applyFill="1" applyBorder="1" applyAlignment="1">
      <alignment horizontal="center"/>
    </xf>
    <xf numFmtId="0" fontId="27" fillId="0" borderId="7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3" fillId="0" borderId="14" xfId="0" applyFont="1" applyBorder="1"/>
    <xf numFmtId="0" fontId="29" fillId="0" borderId="9" xfId="0" applyFont="1" applyBorder="1" applyAlignment="1">
      <alignment horizontal="center"/>
    </xf>
    <xf numFmtId="0" fontId="30" fillId="0" borderId="0" xfId="0" applyFont="1"/>
    <xf numFmtId="0" fontId="1" fillId="21" borderId="9" xfId="0" applyFont="1" applyFill="1" applyBorder="1" applyAlignment="1">
      <alignment horizontal="center"/>
    </xf>
    <xf numFmtId="0" fontId="13" fillId="21" borderId="9" xfId="0" applyFont="1" applyFill="1" applyBorder="1" applyAlignment="1">
      <alignment horizontal="center"/>
    </xf>
    <xf numFmtId="14" fontId="1" fillId="0" borderId="14" xfId="0" applyNumberFormat="1" applyFont="1" applyBorder="1"/>
    <xf numFmtId="0" fontId="13" fillId="0" borderId="11" xfId="0" applyFont="1" applyBorder="1" applyAlignment="1">
      <alignment horizontal="center"/>
    </xf>
    <xf numFmtId="0" fontId="13" fillId="0" borderId="29" xfId="0" applyFont="1" applyBorder="1" applyAlignment="1">
      <alignment horizontal="center"/>
    </xf>
    <xf numFmtId="0" fontId="13" fillId="0" borderId="12" xfId="0" applyFont="1" applyBorder="1" applyAlignment="1">
      <alignment horizontal="center"/>
    </xf>
    <xf numFmtId="2" fontId="13" fillId="0" borderId="9" xfId="0" applyNumberFormat="1" applyFont="1" applyBorder="1" applyAlignment="1">
      <alignment horizontal="center"/>
    </xf>
    <xf numFmtId="2" fontId="13" fillId="0" borderId="11" xfId="0" applyNumberFormat="1" applyFont="1" applyBorder="1" applyAlignment="1">
      <alignment horizontal="center"/>
    </xf>
    <xf numFmtId="2" fontId="13" fillId="0" borderId="29" xfId="0" applyNumberFormat="1" applyFont="1" applyBorder="1" applyAlignment="1">
      <alignment horizontal="center"/>
    </xf>
    <xf numFmtId="2" fontId="13" fillId="0" borderId="12" xfId="0" applyNumberFormat="1" applyFont="1" applyBorder="1" applyAlignment="1">
      <alignment horizontal="center"/>
    </xf>
    <xf numFmtId="0" fontId="13" fillId="0" borderId="13" xfId="0" applyFont="1" applyBorder="1" applyAlignment="1">
      <alignment horizontal="center"/>
    </xf>
    <xf numFmtId="0" fontId="14" fillId="0" borderId="0" xfId="0" applyFont="1"/>
    <xf numFmtId="0" fontId="6" fillId="0" borderId="0" xfId="0" applyFont="1"/>
    <xf numFmtId="0" fontId="11" fillId="4" borderId="9" xfId="0" applyFont="1" applyFill="1" applyBorder="1" applyAlignment="1">
      <alignment horizontal="center"/>
    </xf>
    <xf numFmtId="0" fontId="11" fillId="0" borderId="9" xfId="0" applyFont="1" applyBorder="1" applyAlignment="1">
      <alignment horizontal="right"/>
    </xf>
    <xf numFmtId="0" fontId="11" fillId="3" borderId="9" xfId="0" applyFont="1" applyFill="1" applyBorder="1" applyAlignment="1">
      <alignment horizontal="center" wrapText="1"/>
    </xf>
    <xf numFmtId="0" fontId="11" fillId="0" borderId="9" xfId="0" applyFont="1" applyBorder="1" applyAlignment="1">
      <alignment horizontal="center" wrapText="1"/>
    </xf>
    <xf numFmtId="0" fontId="11" fillId="10" borderId="9" xfId="0" applyFont="1" applyFill="1" applyBorder="1" applyAlignment="1">
      <alignment horizontal="center" wrapText="1"/>
    </xf>
    <xf numFmtId="0" fontId="1" fillId="0" borderId="5" xfId="0" applyFont="1" applyBorder="1" applyAlignment="1">
      <alignment horizontal="center"/>
    </xf>
    <xf numFmtId="0" fontId="1" fillId="0" borderId="35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5" fillId="0" borderId="0" xfId="0" applyFont="1"/>
    <xf numFmtId="0" fontId="32" fillId="0" borderId="0" xfId="0" applyFont="1"/>
    <xf numFmtId="0" fontId="5" fillId="0" borderId="1" xfId="0" applyFont="1" applyBorder="1"/>
    <xf numFmtId="0" fontId="31" fillId="0" borderId="2" xfId="0" applyFont="1" applyBorder="1"/>
    <xf numFmtId="0" fontId="31" fillId="0" borderId="3" xfId="0" applyFont="1" applyBorder="1"/>
    <xf numFmtId="0" fontId="5" fillId="0" borderId="4" xfId="0" applyFont="1" applyBorder="1"/>
    <xf numFmtId="0" fontId="31" fillId="0" borderId="0" xfId="0" applyFont="1"/>
    <xf numFmtId="0" fontId="31" fillId="0" borderId="5" xfId="0" applyFont="1" applyBorder="1"/>
    <xf numFmtId="0" fontId="5" fillId="0" borderId="6" xfId="0" applyFont="1" applyBorder="1"/>
    <xf numFmtId="0" fontId="31" fillId="0" borderId="7" xfId="0" applyFont="1" applyBorder="1"/>
    <xf numFmtId="0" fontId="31" fillId="0" borderId="8" xfId="0" applyFont="1" applyBorder="1"/>
    <xf numFmtId="0" fontId="34" fillId="0" borderId="7" xfId="0" applyFont="1" applyBorder="1"/>
    <xf numFmtId="0" fontId="35" fillId="0" borderId="0" xfId="0" applyFont="1"/>
    <xf numFmtId="0" fontId="34" fillId="0" borderId="0" xfId="0" applyFont="1"/>
    <xf numFmtId="164" fontId="1" fillId="0" borderId="0" xfId="0" applyNumberFormat="1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3" fontId="1" fillId="3" borderId="9" xfId="0" applyNumberFormat="1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3" fontId="1" fillId="10" borderId="9" xfId="0" applyNumberFormat="1" applyFont="1" applyFill="1" applyBorder="1" applyAlignment="1">
      <alignment horizontal="center" vertical="center"/>
    </xf>
    <xf numFmtId="0" fontId="1" fillId="10" borderId="9" xfId="0" applyFont="1" applyFill="1" applyBorder="1" applyAlignment="1">
      <alignment horizontal="center" vertical="center"/>
    </xf>
    <xf numFmtId="0" fontId="1" fillId="0" borderId="0" xfId="0" applyFont="1" applyAlignment="1">
      <alignment horizontal="center" wrapText="1"/>
    </xf>
    <xf numFmtId="0" fontId="1" fillId="0" borderId="9" xfId="0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19" fillId="0" borderId="0" xfId="0" applyFont="1"/>
    <xf numFmtId="0" fontId="0" fillId="0" borderId="0" xfId="0"/>
    <xf numFmtId="0" fontId="19" fillId="16" borderId="0" xfId="0" applyFont="1" applyFill="1" applyAlignment="1">
      <alignment horizontal="right" wrapText="1"/>
    </xf>
    <xf numFmtId="0" fontId="19" fillId="0" borderId="0" xfId="0" applyFont="1" applyAlignment="1">
      <alignment horizontal="center"/>
    </xf>
    <xf numFmtId="0" fontId="1" fillId="0" borderId="19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1" fillId="3" borderId="0" xfId="0" applyFont="1" applyFill="1" applyAlignment="1">
      <alignment horizontal="center"/>
    </xf>
    <xf numFmtId="0" fontId="1" fillId="22" borderId="0" xfId="0" applyFont="1" applyFill="1"/>
    <xf numFmtId="0" fontId="1" fillId="0" borderId="0" xfId="0" applyFont="1" applyBorder="1"/>
    <xf numFmtId="0" fontId="1" fillId="0" borderId="32" xfId="0" applyFont="1" applyBorder="1"/>
    <xf numFmtId="0" fontId="2" fillId="23" borderId="32" xfId="0" applyFont="1" applyFill="1" applyBorder="1"/>
    <xf numFmtId="0" fontId="2" fillId="23" borderId="0" xfId="0" applyFont="1" applyFill="1"/>
    <xf numFmtId="9" fontId="1" fillId="0" borderId="0" xfId="0" applyNumberFormat="1" applyFont="1"/>
    <xf numFmtId="3" fontId="13" fillId="0" borderId="0" xfId="0" applyNumberFormat="1" applyFont="1"/>
    <xf numFmtId="3" fontId="13" fillId="2" borderId="0" xfId="0" applyNumberFormat="1" applyFont="1" applyFill="1"/>
    <xf numFmtId="3" fontId="17" fillId="2" borderId="0" xfId="0" applyNumberFormat="1" applyFont="1" applyFill="1"/>
    <xf numFmtId="0" fontId="2" fillId="22" borderId="0" xfId="0" applyFont="1" applyFill="1"/>
    <xf numFmtId="0" fontId="1" fillId="0" borderId="0" xfId="0" applyFont="1" applyFill="1"/>
    <xf numFmtId="0" fontId="1" fillId="24" borderId="0" xfId="0" applyFont="1" applyFill="1"/>
    <xf numFmtId="0" fontId="1" fillId="7" borderId="0" xfId="0" applyFont="1" applyFill="1"/>
    <xf numFmtId="0" fontId="12" fillId="23" borderId="32" xfId="0" applyFont="1" applyFill="1" applyBorder="1"/>
    <xf numFmtId="0" fontId="3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8AD8"/>
      <color rgb="FF73FB7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microsoft.com/office/2017/10/relationships/person" Target="persons/perso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F33-9244-8019-08F35B0FC6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he-IL"/>
              <a:t>עקומת התמורה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I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'Exercise 1'!$D$49:$D$56</c:f>
              <c:numCache>
                <c:formatCode>General</c:formatCode>
                <c:ptCount val="8"/>
                <c:pt idx="0">
                  <c:v>0</c:v>
                </c:pt>
                <c:pt idx="1">
                  <c:v>20</c:v>
                </c:pt>
                <c:pt idx="2">
                  <c:v>38</c:v>
                </c:pt>
                <c:pt idx="3">
                  <c:v>54</c:v>
                </c:pt>
                <c:pt idx="4">
                  <c:v>68</c:v>
                </c:pt>
                <c:pt idx="5">
                  <c:v>80</c:v>
                </c:pt>
                <c:pt idx="6">
                  <c:v>90</c:v>
                </c:pt>
                <c:pt idx="7">
                  <c:v>98</c:v>
                </c:pt>
              </c:numCache>
            </c:numRef>
          </c:xVal>
          <c:yVal>
            <c:numRef>
              <c:f>'Exercise 1'!$E$49:$E$56</c:f>
              <c:numCache>
                <c:formatCode>General</c:formatCode>
                <c:ptCount val="8"/>
                <c:pt idx="0">
                  <c:v>245</c:v>
                </c:pt>
                <c:pt idx="1">
                  <c:v>225</c:v>
                </c:pt>
                <c:pt idx="2">
                  <c:v>200</c:v>
                </c:pt>
                <c:pt idx="3">
                  <c:v>170</c:v>
                </c:pt>
                <c:pt idx="4">
                  <c:v>135</c:v>
                </c:pt>
                <c:pt idx="5">
                  <c:v>95</c:v>
                </c:pt>
                <c:pt idx="6">
                  <c:v>50</c:v>
                </c:pt>
                <c:pt idx="7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35A-F243-A6B2-F95292F21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5241951"/>
        <c:axId val="934944383"/>
      </c:scatterChart>
      <c:valAx>
        <c:axId val="9352419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4944383"/>
        <c:crosses val="autoZero"/>
        <c:crossBetween val="midCat"/>
      </c:valAx>
      <c:valAx>
        <c:axId val="9349443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IL"/>
          </a:p>
        </c:txPr>
        <c:crossAx val="9352419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I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image" Target="../media/image3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32.png"/><Relationship Id="rId18" Type="http://schemas.openxmlformats.org/officeDocument/2006/relationships/image" Target="../media/image25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31.png"/><Relationship Id="rId17" Type="http://schemas.openxmlformats.org/officeDocument/2006/relationships/image" Target="../media/image24.png"/><Relationship Id="rId2" Type="http://schemas.openxmlformats.org/officeDocument/2006/relationships/image" Target="../media/image12.png"/><Relationship Id="rId16" Type="http://schemas.openxmlformats.org/officeDocument/2006/relationships/image" Target="../media/image23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2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33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3" Type="http://schemas.openxmlformats.org/officeDocument/2006/relationships/image" Target="../media/image27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8.png"/><Relationship Id="rId2" Type="http://schemas.openxmlformats.org/officeDocument/2006/relationships/image" Target="../media/image35.png"/><Relationship Id="rId16" Type="http://schemas.openxmlformats.org/officeDocument/2006/relationships/image" Target="../media/image47.png"/><Relationship Id="rId1" Type="http://schemas.openxmlformats.org/officeDocument/2006/relationships/image" Target="../media/image34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5" Type="http://schemas.openxmlformats.org/officeDocument/2006/relationships/image" Target="../media/image46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26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401627</xdr:colOff>
      <xdr:row>56</xdr:row>
      <xdr:rowOff>151186</xdr:rowOff>
    </xdr:from>
    <xdr:to>
      <xdr:col>9</xdr:col>
      <xdr:colOff>23054</xdr:colOff>
      <xdr:row>70</xdr:row>
      <xdr:rowOff>63176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B18AE2A-0DE0-831B-EF96-47030F3855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167105</xdr:colOff>
      <xdr:row>107</xdr:row>
      <xdr:rowOff>120316</xdr:rowOff>
    </xdr:from>
    <xdr:to>
      <xdr:col>3</xdr:col>
      <xdr:colOff>177132</xdr:colOff>
      <xdr:row>110</xdr:row>
      <xdr:rowOff>133684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C93FC2F-0C82-B076-77B1-99386F155B90}"/>
            </a:ext>
          </a:extLst>
        </xdr:cNvPr>
        <xdr:cNvCxnSpPr/>
      </xdr:nvCxnSpPr>
      <xdr:spPr>
        <a:xfrm>
          <a:off x="13522338368" y="21960974"/>
          <a:ext cx="10027" cy="6383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90237</xdr:colOff>
      <xdr:row>125</xdr:row>
      <xdr:rowOff>170449</xdr:rowOff>
    </xdr:from>
    <xdr:to>
      <xdr:col>2</xdr:col>
      <xdr:colOff>103607</xdr:colOff>
      <xdr:row>130</xdr:row>
      <xdr:rowOff>103605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EFECD60-8D11-F043-84C8-F0DE22AAB87D}"/>
            </a:ext>
          </a:extLst>
        </xdr:cNvPr>
        <xdr:cNvCxnSpPr/>
      </xdr:nvCxnSpPr>
      <xdr:spPr>
        <a:xfrm>
          <a:off x="13523237393" y="25774317"/>
          <a:ext cx="13370" cy="96586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157079</xdr:colOff>
      <xdr:row>147</xdr:row>
      <xdr:rowOff>30746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7EF6C97-7511-AC29-A680-1959A9319F69}"/>
                </a:ext>
              </a:extLst>
            </xdr:cNvPr>
            <xdr:cNvSpPr txBox="1"/>
          </xdr:nvSpPr>
          <xdr:spPr>
            <a:xfrm>
              <a:off x="13519604240" y="30146457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108379</xdr:colOff>
      <xdr:row>157</xdr:row>
      <xdr:rowOff>10792</xdr:rowOff>
    </xdr:from>
    <xdr:to>
      <xdr:col>2</xdr:col>
      <xdr:colOff>121749</xdr:colOff>
      <xdr:row>161</xdr:row>
      <xdr:rowOff>147148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B86C19B-BEAE-5641-8754-02AE61C88095}"/>
            </a:ext>
          </a:extLst>
        </xdr:cNvPr>
        <xdr:cNvCxnSpPr/>
      </xdr:nvCxnSpPr>
      <xdr:spPr>
        <a:xfrm>
          <a:off x="13552940879" y="32101878"/>
          <a:ext cx="13370" cy="96367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657822</xdr:colOff>
      <xdr:row>147</xdr:row>
      <xdr:rowOff>67032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23764C2-7EA5-E992-6F04-71BF7833284A}"/>
                </a:ext>
              </a:extLst>
            </xdr:cNvPr>
            <xdr:cNvSpPr txBox="1"/>
          </xdr:nvSpPr>
          <xdr:spPr>
            <a:xfrm>
              <a:off x="13546339554" y="30097089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𝑋_𝑀𝐴𝑋−𝑋_𝐴𝐶𝑇𝑈𝐴𝐿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729343</xdr:colOff>
      <xdr:row>149</xdr:row>
      <xdr:rowOff>145143</xdr:rowOff>
    </xdr:from>
    <xdr:to>
      <xdr:col>9</xdr:col>
      <xdr:colOff>94342</xdr:colOff>
      <xdr:row>150</xdr:row>
      <xdr:rowOff>156029</xdr:rowOff>
    </xdr:to>
    <xdr:sp macro="" textlink="">
      <xdr:nvSpPr>
        <xdr:cNvPr id="14" name="Down Arrow 13">
          <a:extLst>
            <a:ext uri="{FF2B5EF4-FFF2-40B4-BE49-F238E27FC236}">
              <a16:creationId xmlns:a16="http://schemas.microsoft.com/office/drawing/2014/main" id="{CCCF5154-16B0-CE60-39AA-6918AB0ED8D1}"/>
            </a:ext>
          </a:extLst>
        </xdr:cNvPr>
        <xdr:cNvSpPr/>
      </xdr:nvSpPr>
      <xdr:spPr>
        <a:xfrm>
          <a:off x="13547177086" y="30581600"/>
          <a:ext cx="192314" cy="214086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650565</xdr:colOff>
      <xdr:row>151</xdr:row>
      <xdr:rowOff>172260</xdr:rowOff>
    </xdr:from>
    <xdr:ext cx="192868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98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54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170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133038DA-6EEE-2D4B-C7F0-8509AE4EDD1E}"/>
                </a:ext>
              </a:extLst>
            </xdr:cNvPr>
            <xdr:cNvSpPr txBox="1"/>
          </xdr:nvSpPr>
          <xdr:spPr>
            <a:xfrm>
              <a:off x="13546346811" y="31015117"/>
              <a:ext cx="192868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(98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54)/170=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725714</xdr:colOff>
      <xdr:row>165</xdr:row>
      <xdr:rowOff>50800</xdr:rowOff>
    </xdr:from>
    <xdr:ext cx="1928681" cy="3456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𝐴𝐶𝑇𝑈𝐴𝐿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9DFDB63A-A4FC-8240-A7FB-5B58DBA726E7}"/>
                </a:ext>
              </a:extLst>
            </xdr:cNvPr>
            <xdr:cNvSpPr txBox="1"/>
          </xdr:nvSpPr>
          <xdr:spPr>
            <a:xfrm>
              <a:off x="13549580919" y="33825543"/>
              <a:ext cx="1928681" cy="3456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𝑌_𝑀𝐴𝑋−𝑌_𝐴𝐶𝑇𝑈𝐴𝐿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)/</a:t>
              </a:r>
              <a:r>
                <a:rPr lang="en-US" sz="1100" b="0" i="0">
                  <a:latin typeface="Cambria Math" panose="02040503050406030204" pitchFamily="18" charset="0"/>
                </a:rPr>
                <a:t>𝑋_𝐴𝐶𝑇𝑈𝐴𝐿</a:t>
              </a:r>
              <a:r>
                <a:rPr lang="he-IL" sz="1100" b="0" i="0">
                  <a:latin typeface="Cambria Math" panose="02040503050406030204" pitchFamily="18" charset="0"/>
                </a:rPr>
                <a:t>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707571</xdr:colOff>
      <xdr:row>167</xdr:row>
      <xdr:rowOff>119743</xdr:rowOff>
    </xdr:from>
    <xdr:ext cx="192868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245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135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68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66560B4B-E2CD-54AC-DFC4-F88DA85CBD93}"/>
                </a:ext>
              </a:extLst>
            </xdr:cNvPr>
            <xdr:cNvSpPr txBox="1"/>
          </xdr:nvSpPr>
          <xdr:spPr>
            <a:xfrm>
              <a:off x="13549599062" y="34300886"/>
              <a:ext cx="192868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(245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135)/68=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402772</xdr:colOff>
      <xdr:row>189</xdr:row>
      <xdr:rowOff>7258</xdr:rowOff>
    </xdr:from>
    <xdr:to>
      <xdr:col>8</xdr:col>
      <xdr:colOff>410029</xdr:colOff>
      <xdr:row>197</xdr:row>
      <xdr:rowOff>112486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90B6A746-3962-6EC5-74F3-35ED65E53BF1}"/>
            </a:ext>
          </a:extLst>
        </xdr:cNvPr>
        <xdr:cNvCxnSpPr/>
      </xdr:nvCxnSpPr>
      <xdr:spPr>
        <a:xfrm flipH="1" flipV="1">
          <a:off x="13547688714" y="38716858"/>
          <a:ext cx="7257" cy="1759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39914</xdr:colOff>
      <xdr:row>195</xdr:row>
      <xdr:rowOff>130628</xdr:rowOff>
    </xdr:from>
    <xdr:to>
      <xdr:col>8</xdr:col>
      <xdr:colOff>504372</xdr:colOff>
      <xdr:row>195</xdr:row>
      <xdr:rowOff>141514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7CB9339-A43D-6549-5245-8E09824FFA7C}"/>
            </a:ext>
          </a:extLst>
        </xdr:cNvPr>
        <xdr:cNvCxnSpPr/>
      </xdr:nvCxnSpPr>
      <xdr:spPr>
        <a:xfrm flipV="1">
          <a:off x="13547594371" y="40088457"/>
          <a:ext cx="2180772" cy="108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163286</xdr:colOff>
      <xdr:row>190</xdr:row>
      <xdr:rowOff>63499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68,135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900443CB-F9AD-BD35-579C-EC684E74F946}"/>
                </a:ext>
              </a:extLst>
            </xdr:cNvPr>
            <xdr:cNvSpPr txBox="1"/>
          </xdr:nvSpPr>
          <xdr:spPr>
            <a:xfrm>
              <a:off x="13547921803" y="38976299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68,135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584201</xdr:colOff>
      <xdr:row>191</xdr:row>
      <xdr:rowOff>32657</xdr:rowOff>
    </xdr:from>
    <xdr:to>
      <xdr:col>7</xdr:col>
      <xdr:colOff>696687</xdr:colOff>
      <xdr:row>191</xdr:row>
      <xdr:rowOff>170543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D497649-3725-09EE-A500-476DAD151E7D}"/>
            </a:ext>
          </a:extLst>
        </xdr:cNvPr>
        <xdr:cNvSpPr/>
      </xdr:nvSpPr>
      <xdr:spPr>
        <a:xfrm>
          <a:off x="13548291056" y="39163171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206829</xdr:colOff>
      <xdr:row>192</xdr:row>
      <xdr:rowOff>186871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80,95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0D136CC8-B511-C885-2564-00E1D42BE525}"/>
                </a:ext>
              </a:extLst>
            </xdr:cNvPr>
            <xdr:cNvSpPr txBox="1"/>
          </xdr:nvSpPr>
          <xdr:spPr>
            <a:xfrm>
              <a:off x="13548705574" y="39520585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80,95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682172</xdr:colOff>
      <xdr:row>193</xdr:row>
      <xdr:rowOff>130627</xdr:rowOff>
    </xdr:from>
    <xdr:to>
      <xdr:col>6</xdr:col>
      <xdr:colOff>794658</xdr:colOff>
      <xdr:row>194</xdr:row>
      <xdr:rowOff>65313</xdr:rowOff>
    </xdr:to>
    <xdr:sp macro="" textlink="">
      <xdr:nvSpPr>
        <xdr:cNvPr id="28" name="Oval 27">
          <a:extLst>
            <a:ext uri="{FF2B5EF4-FFF2-40B4-BE49-F238E27FC236}">
              <a16:creationId xmlns:a16="http://schemas.microsoft.com/office/drawing/2014/main" id="{F03C899D-7CB4-129E-44A3-4F83A0690DC9}"/>
            </a:ext>
          </a:extLst>
        </xdr:cNvPr>
        <xdr:cNvSpPr/>
      </xdr:nvSpPr>
      <xdr:spPr>
        <a:xfrm>
          <a:off x="13549020399" y="39682056"/>
          <a:ext cx="112486" cy="13788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778185</xdr:colOff>
      <xdr:row>191</xdr:row>
      <xdr:rowOff>150350</xdr:rowOff>
    </xdr:from>
    <xdr:to>
      <xdr:col>7</xdr:col>
      <xdr:colOff>600674</xdr:colOff>
      <xdr:row>193</xdr:row>
      <xdr:rowOff>150820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2F336B94-E582-1C80-68C1-A2C22868017C}"/>
            </a:ext>
          </a:extLst>
        </xdr:cNvPr>
        <xdr:cNvCxnSpPr>
          <a:stCxn id="26" idx="5"/>
          <a:endCxn id="28" idx="1"/>
        </xdr:cNvCxnSpPr>
      </xdr:nvCxnSpPr>
      <xdr:spPr>
        <a:xfrm>
          <a:off x="13548387069" y="39280864"/>
          <a:ext cx="649803" cy="4213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747485</xdr:colOff>
      <xdr:row>199</xdr:row>
      <xdr:rowOff>85268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135−95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80−68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39875667-4357-254A-D12B-9A01BF824B72}"/>
                </a:ext>
              </a:extLst>
            </xdr:cNvPr>
            <xdr:cNvSpPr txBox="1"/>
          </xdr:nvSpPr>
          <xdr:spPr>
            <a:xfrm>
              <a:off x="13550944403" y="40855897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)=(135−95)/(80−68)=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863600</xdr:colOff>
      <xdr:row>234</xdr:row>
      <xdr:rowOff>0</xdr:rowOff>
    </xdr:from>
    <xdr:ext cx="2259741" cy="35022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𝐻𝐼𝐺𝐻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𝐿𝑂𝑊</m:t>
                            </m:r>
                          </m:sub>
                        </m:sSub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83F99A40-3658-0B46-891C-0E46173BCD6A}"/>
                </a:ext>
              </a:extLst>
            </xdr:cNvPr>
            <xdr:cNvSpPr txBox="1"/>
          </xdr:nvSpPr>
          <xdr:spPr>
            <a:xfrm>
              <a:off x="13547555317" y="47998743"/>
              <a:ext cx="2259741" cy="35022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(𝑌_𝐻𝐼𝐺𝐻−𝑌_𝐿𝑂𝑊)/(𝑋_𝐻𝐼𝐺𝐻−𝑋_𝐿𝑂𝑊 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776515</xdr:colOff>
      <xdr:row>240</xdr:row>
      <xdr:rowOff>137886</xdr:rowOff>
    </xdr:from>
    <xdr:ext cx="2259741" cy="3214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225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38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EAEBEA33-7E1D-2891-3D2E-8E040B03DBC5}"/>
                </a:ext>
              </a:extLst>
            </xdr:cNvPr>
            <xdr:cNvSpPr txBox="1"/>
          </xdr:nvSpPr>
          <xdr:spPr>
            <a:xfrm>
              <a:off x="13547642402" y="49384857"/>
              <a:ext cx="2259741" cy="3214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</a:t>
              </a:r>
              <a:r>
                <a:rPr lang="he-IL" sz="1100" b="0" i="0">
                  <a:latin typeface="Cambria Math" panose="02040503050406030204" pitchFamily="18" charset="0"/>
                </a:rPr>
                <a:t>225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200</a:t>
              </a:r>
              <a:r>
                <a:rPr lang="en-US" sz="1100" b="0" i="0">
                  <a:latin typeface="Cambria Math" panose="02040503050406030204" pitchFamily="18" charset="0"/>
                </a:rPr>
                <a:t>)/(</a:t>
              </a:r>
              <a:r>
                <a:rPr lang="he-IL" sz="1100" b="0" i="0">
                  <a:latin typeface="Cambria Math" panose="02040503050406030204" pitchFamily="18" charset="0"/>
                </a:rPr>
                <a:t>38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827313</xdr:colOff>
      <xdr:row>245</xdr:row>
      <xdr:rowOff>36285</xdr:rowOff>
    </xdr:from>
    <xdr:ext cx="1207456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1.3889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362201EC-AEA0-438F-FE87-3B222CD22D96}"/>
                </a:ext>
              </a:extLst>
            </xdr:cNvPr>
            <xdr:cNvSpPr txBox="1"/>
          </xdr:nvSpPr>
          <xdr:spPr>
            <a:xfrm>
              <a:off x="13547780289" y="50328285"/>
              <a:ext cx="1207456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1.3889=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1</xdr:col>
      <xdr:colOff>820963</xdr:colOff>
      <xdr:row>109</xdr:row>
      <xdr:rowOff>196953</xdr:rowOff>
    </xdr:from>
    <xdr:to>
      <xdr:col>2</xdr:col>
      <xdr:colOff>304799</xdr:colOff>
      <xdr:row>111</xdr:row>
      <xdr:rowOff>58963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9F5E6B4-9A05-C106-2AB4-4A91EC57F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3135987" y="22512667"/>
          <a:ext cx="309336" cy="297439"/>
        </a:xfrm>
        <a:prstGeom prst="rect">
          <a:avLst/>
        </a:prstGeom>
      </xdr:spPr>
    </xdr:pic>
    <xdr:clientData/>
  </xdr:twoCellAnchor>
  <xdr:twoCellAnchor editAs="oneCell">
    <xdr:from>
      <xdr:col>3</xdr:col>
      <xdr:colOff>27214</xdr:colOff>
      <xdr:row>124</xdr:row>
      <xdr:rowOff>185964</xdr:rowOff>
    </xdr:from>
    <xdr:to>
      <xdr:col>3</xdr:col>
      <xdr:colOff>266699</xdr:colOff>
      <xdr:row>126</xdr:row>
      <xdr:rowOff>32202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2C8F7AA-56E8-8946-AE0A-5D23A0816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2348587" y="25644928"/>
          <a:ext cx="239485" cy="254453"/>
        </a:xfrm>
        <a:prstGeom prst="rect">
          <a:avLst/>
        </a:prstGeom>
      </xdr:spPr>
    </xdr:pic>
    <xdr:clientData/>
  </xdr:twoCellAnchor>
  <xdr:twoCellAnchor editAs="oneCell">
    <xdr:from>
      <xdr:col>3</xdr:col>
      <xdr:colOff>566964</xdr:colOff>
      <xdr:row>156</xdr:row>
      <xdr:rowOff>195037</xdr:rowOff>
    </xdr:from>
    <xdr:to>
      <xdr:col>4</xdr:col>
      <xdr:colOff>62593</xdr:colOff>
      <xdr:row>158</xdr:row>
      <xdr:rowOff>55822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B83E5B3-15AF-5647-8570-1DF15F9BB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727193" y="32239858"/>
          <a:ext cx="321129" cy="296214"/>
        </a:xfrm>
        <a:prstGeom prst="rect">
          <a:avLst/>
        </a:prstGeom>
      </xdr:spPr>
    </xdr:pic>
    <xdr:clientData/>
  </xdr:twoCellAnchor>
  <xdr:twoCellAnchor>
    <xdr:from>
      <xdr:col>10</xdr:col>
      <xdr:colOff>135267</xdr:colOff>
      <xdr:row>173</xdr:row>
      <xdr:rowOff>167106</xdr:rowOff>
    </xdr:from>
    <xdr:to>
      <xdr:col>18</xdr:col>
      <xdr:colOff>721895</xdr:colOff>
      <xdr:row>196</xdr:row>
      <xdr:rowOff>30059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97F5CFD1-0FC4-FD40-A413-19205D4DBC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13</xdr:col>
      <xdr:colOff>215144</xdr:colOff>
      <xdr:row>186</xdr:row>
      <xdr:rowOff>193842</xdr:rowOff>
    </xdr:from>
    <xdr:to>
      <xdr:col>13</xdr:col>
      <xdr:colOff>524041</xdr:colOff>
      <xdr:row>188</xdr:row>
      <xdr:rowOff>119645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237AB-9210-7A34-D9ED-84F940D5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68450065" y="37799210"/>
          <a:ext cx="308897" cy="326856"/>
        </a:xfrm>
        <a:prstGeom prst="rect">
          <a:avLst/>
        </a:prstGeom>
      </xdr:spPr>
    </xdr:pic>
    <xdr:clientData/>
  </xdr:twoCellAnchor>
  <xdr:twoCellAnchor>
    <xdr:from>
      <xdr:col>10</xdr:col>
      <xdr:colOff>314159</xdr:colOff>
      <xdr:row>176</xdr:row>
      <xdr:rowOff>40106</xdr:rowOff>
    </xdr:from>
    <xdr:to>
      <xdr:col>13</xdr:col>
      <xdr:colOff>775370</xdr:colOff>
      <xdr:row>184</xdr:row>
      <xdr:rowOff>187158</xdr:rowOff>
    </xdr:to>
    <xdr:sp macro="" textlink="">
      <xdr:nvSpPr>
        <xdr:cNvPr id="36" name="Rectangular Callout 35">
          <a:extLst>
            <a:ext uri="{FF2B5EF4-FFF2-40B4-BE49-F238E27FC236}">
              <a16:creationId xmlns:a16="http://schemas.microsoft.com/office/drawing/2014/main" id="{1567A1CF-A1FF-199C-2ADA-39A0575FD89B}"/>
            </a:ext>
          </a:extLst>
        </xdr:cNvPr>
        <xdr:cNvSpPr/>
      </xdr:nvSpPr>
      <xdr:spPr>
        <a:xfrm>
          <a:off x="13568198736" y="35613474"/>
          <a:ext cx="2947737" cy="1764631"/>
        </a:xfrm>
        <a:prstGeom prst="wedgeRectCallout">
          <a:avLst>
            <a:gd name="adj1" fmla="val -32255"/>
            <a:gd name="adj2" fmla="val 68168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200"/>
            <a:t>היקף</a:t>
          </a:r>
          <a:r>
            <a:rPr lang="he-IL" sz="1200" baseline="0"/>
            <a:t> הייצור של 75 רובים איננו נתון בטבלה. </a:t>
          </a:r>
        </a:p>
        <a:p>
          <a:pPr algn="r" rtl="1"/>
          <a:r>
            <a:rPr lang="he-IL" sz="1200" baseline="0"/>
            <a:t>לצד זאת, אני יודע שהיקף ייצור זה מצוי בין היקף ייצור של 68 רובים להיקף ייצור של 80 רובים. </a:t>
          </a:r>
        </a:p>
        <a:p>
          <a:pPr algn="r" rtl="1"/>
          <a:r>
            <a:rPr lang="he-IL" sz="1200" baseline="0"/>
            <a:t>כלומר, בין הנקודה: 68,135</a:t>
          </a:r>
        </a:p>
        <a:p>
          <a:pPr algn="r" rtl="1"/>
          <a:r>
            <a:rPr lang="he-IL" sz="1200" baseline="0"/>
            <a:t>לבין הנקודה: 80,95</a:t>
          </a:r>
        </a:p>
        <a:p>
          <a:pPr algn="r" rtl="1"/>
          <a:r>
            <a:rPr lang="he-IL" sz="1200" baseline="0"/>
            <a:t>לכן אוכל לחשב שיפוע החלק מהישר שעליו אני נמצא. שיפוע זה יהיה העלות השולית בייצור </a:t>
          </a:r>
          <a:r>
            <a:rPr lang="en-US" sz="1200" baseline="0"/>
            <a:t>X</a:t>
          </a:r>
          <a:r>
            <a:rPr lang="he-IL" sz="1200" baseline="0"/>
            <a:t> בנקודה.</a:t>
          </a:r>
          <a:endParaRPr lang="en-US" sz="1200"/>
        </a:p>
      </xdr:txBody>
    </xdr:sp>
    <xdr:clientData/>
  </xdr:twoCellAnchor>
  <xdr:twoCellAnchor editAs="oneCell">
    <xdr:from>
      <xdr:col>7</xdr:col>
      <xdr:colOff>156409</xdr:colOff>
      <xdr:row>191</xdr:row>
      <xdr:rowOff>173789</xdr:rowOff>
    </xdr:from>
    <xdr:to>
      <xdr:col>7</xdr:col>
      <xdr:colOff>465306</xdr:colOff>
      <xdr:row>193</xdr:row>
      <xdr:rowOff>86224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23DA75-EA64-034D-B0CE-73DEC633B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73542010" y="38795157"/>
          <a:ext cx="308897" cy="326856"/>
        </a:xfrm>
        <a:prstGeom prst="rect">
          <a:avLst/>
        </a:prstGeom>
      </xdr:spPr>
    </xdr:pic>
    <xdr:clientData/>
  </xdr:twoCellAnchor>
  <xdr:oneCellAnchor>
    <xdr:from>
      <xdr:col>6</xdr:col>
      <xdr:colOff>793781</xdr:colOff>
      <xdr:row>189</xdr:row>
      <xdr:rowOff>108534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𝐻𝐼𝐺𝐻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B2501DDF-9E89-5266-924F-C4CA49902381}"/>
                </a:ext>
              </a:extLst>
            </xdr:cNvPr>
            <xdr:cNvSpPr txBox="1"/>
          </xdr:nvSpPr>
          <xdr:spPr>
            <a:xfrm>
              <a:off x="13496277891" y="38721938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𝑌_𝐻𝐼𝐺𝐻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50695</xdr:colOff>
      <xdr:row>192</xdr:row>
      <xdr:rowOff>36477</xdr:rowOff>
    </xdr:from>
    <xdr:ext cx="90265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𝐿𝑂𝑊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79572634-FF34-BC7A-5525-E7E4318EC9D4}"/>
                </a:ext>
              </a:extLst>
            </xdr:cNvPr>
            <xdr:cNvSpPr txBox="1"/>
          </xdr:nvSpPr>
          <xdr:spPr>
            <a:xfrm>
              <a:off x="13497020977" y="39271371"/>
              <a:ext cx="90265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𝑌_𝐿𝑂𝑊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286</xdr:row>
      <xdr:rowOff>47624</xdr:rowOff>
    </xdr:from>
    <xdr:to>
      <xdr:col>5</xdr:col>
      <xdr:colOff>402167</xdr:colOff>
      <xdr:row>295</xdr:row>
      <xdr:rowOff>69670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C71128-45DE-6A4B-8471-600648321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42529124"/>
          <a:ext cx="4529667" cy="185084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301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05CC43E6-E43B-1D4F-9BEB-51E0B6AABBB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45608874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94</xdr:row>
      <xdr:rowOff>74083</xdr:rowOff>
    </xdr:from>
    <xdr:to>
      <xdr:col>6</xdr:col>
      <xdr:colOff>682626</xdr:colOff>
      <xdr:row>104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7F5B6D-090F-6D40-99B3-0CD94CBCD7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13904383"/>
          <a:ext cx="5630333" cy="1986114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109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0DA2D779-B3FD-414B-9350-88651FBA3C5D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16878300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</xdr:row>
      <xdr:rowOff>89957</xdr:rowOff>
    </xdr:from>
    <xdr:to>
      <xdr:col>6</xdr:col>
      <xdr:colOff>9525</xdr:colOff>
      <xdr:row>16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9BDA8F-6042-A042-954E-94338A8C3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38</xdr:row>
      <xdr:rowOff>168275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5489C570-AC12-EA41-BE27-4EA3F8EF6723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099175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322</xdr:row>
      <xdr:rowOff>58208</xdr:rowOff>
    </xdr:from>
    <xdr:to>
      <xdr:col>5</xdr:col>
      <xdr:colOff>603249</xdr:colOff>
      <xdr:row>335</xdr:row>
      <xdr:rowOff>49128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0BC603F-02E1-D64F-A33B-F75F12DA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49854908"/>
          <a:ext cx="4730749" cy="2632521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339</xdr:row>
      <xdr:rowOff>31749</xdr:rowOff>
    </xdr:from>
    <xdr:ext cx="4333875" cy="2090209"/>
    <xdr:pic>
      <xdr:nvPicPr>
        <xdr:cNvPr id="9" name="image50.png">
          <a:extLst>
            <a:ext uri="{FF2B5EF4-FFF2-40B4-BE49-F238E27FC236}">
              <a16:creationId xmlns:a16="http://schemas.microsoft.com/office/drawing/2014/main" id="{BAEAF118-02B7-EB41-87D6-2DEA4412A693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53282849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381</xdr:row>
      <xdr:rowOff>0</xdr:rowOff>
    </xdr:from>
    <xdr:ext cx="6612467" cy="3539066"/>
    <xdr:pic>
      <xdr:nvPicPr>
        <xdr:cNvPr id="10" name="image46.png">
          <a:extLst>
            <a:ext uri="{FF2B5EF4-FFF2-40B4-BE49-F238E27FC236}">
              <a16:creationId xmlns:a16="http://schemas.microsoft.com/office/drawing/2014/main" id="{CB2690BA-8A06-FC4D-A65F-6F7AEEA95CA5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3518379533" y="620141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440</xdr:row>
      <xdr:rowOff>0</xdr:rowOff>
    </xdr:from>
    <xdr:ext cx="6510867" cy="3632200"/>
    <xdr:pic>
      <xdr:nvPicPr>
        <xdr:cNvPr id="11" name="image49.png">
          <a:extLst>
            <a:ext uri="{FF2B5EF4-FFF2-40B4-BE49-F238E27FC236}">
              <a16:creationId xmlns:a16="http://schemas.microsoft.com/office/drawing/2014/main" id="{991A8AF9-3A42-D14B-9335-92F46A0B9015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518481133" y="74104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479</xdr:row>
      <xdr:rowOff>0</xdr:rowOff>
    </xdr:from>
    <xdr:ext cx="6747933" cy="3987800"/>
    <xdr:pic>
      <xdr:nvPicPr>
        <xdr:cNvPr id="12" name="image53.png">
          <a:extLst>
            <a:ext uri="{FF2B5EF4-FFF2-40B4-BE49-F238E27FC236}">
              <a16:creationId xmlns:a16="http://schemas.microsoft.com/office/drawing/2014/main" id="{7B6570E3-4AB2-4344-9C04-4481C4D7595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3518244067" y="82029300"/>
          <a:ext cx="6747933" cy="3987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21167</xdr:colOff>
      <xdr:row>265</xdr:row>
      <xdr:rowOff>153459</xdr:rowOff>
    </xdr:from>
    <xdr:ext cx="5371042" cy="2413000"/>
    <xdr:pic>
      <xdr:nvPicPr>
        <xdr:cNvPr id="16" name="image48.png">
          <a:extLst>
            <a:ext uri="{FF2B5EF4-FFF2-40B4-BE49-F238E27FC236}">
              <a16:creationId xmlns:a16="http://schemas.microsoft.com/office/drawing/2014/main" id="{E43A785F-99A4-5449-901E-DC2666C82A17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3519599791" y="38367759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515</xdr:row>
      <xdr:rowOff>0</xdr:rowOff>
    </xdr:from>
    <xdr:to>
      <xdr:col>7</xdr:col>
      <xdr:colOff>119944</xdr:colOff>
      <xdr:row>529</xdr:row>
      <xdr:rowOff>37041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2130D4A-7074-1F48-85CB-174035181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9093556" y="89344500"/>
          <a:ext cx="5898444" cy="2881841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147</xdr:row>
      <xdr:rowOff>3175</xdr:rowOff>
    </xdr:from>
    <xdr:to>
      <xdr:col>4</xdr:col>
      <xdr:colOff>409575</xdr:colOff>
      <xdr:row>155</xdr:row>
      <xdr:rowOff>127000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F8E663F0-657C-F64B-9417-B99F625D23CE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152</xdr:row>
      <xdr:rowOff>123825</xdr:rowOff>
    </xdr:from>
    <xdr:to>
      <xdr:col>4</xdr:col>
      <xdr:colOff>771525</xdr:colOff>
      <xdr:row>152</xdr:row>
      <xdr:rowOff>127000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93A80297-B7AF-3E41-85AA-9C2AB6ABAA3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147</xdr:row>
      <xdr:rowOff>63500</xdr:rowOff>
    </xdr:from>
    <xdr:to>
      <xdr:col>4</xdr:col>
      <xdr:colOff>161925</xdr:colOff>
      <xdr:row>152</xdr:row>
      <xdr:rowOff>177800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08FF618-7704-6A4F-95C2-A38CCEA3A14B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146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F5F2AA27-CC08-BD43-BEA1-F356DE42DEFB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149</xdr:row>
      <xdr:rowOff>139700</xdr:rowOff>
    </xdr:from>
    <xdr:to>
      <xdr:col>4</xdr:col>
      <xdr:colOff>409575</xdr:colOff>
      <xdr:row>149</xdr:row>
      <xdr:rowOff>155575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F075E45-BD02-9D48-A783-2FB37692C001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149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09E7329-6AA6-2A4F-B017-B1F6FE4B132E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149</xdr:row>
      <xdr:rowOff>79375</xdr:rowOff>
    </xdr:from>
    <xdr:to>
      <xdr:col>2</xdr:col>
      <xdr:colOff>819150</xdr:colOff>
      <xdr:row>150</xdr:row>
      <xdr:rowOff>31750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FE30F407-E940-424F-A3A6-5E7CC1B5619E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146</xdr:row>
      <xdr:rowOff>47625</xdr:rowOff>
    </xdr:from>
    <xdr:to>
      <xdr:col>4</xdr:col>
      <xdr:colOff>231775</xdr:colOff>
      <xdr:row>151</xdr:row>
      <xdr:rowOff>177800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8849D9EC-A9B1-4747-9C0B-356ADF8760C4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145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BF82EDC-7E3B-754F-B796-429276537888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149</xdr:row>
      <xdr:rowOff>79375</xdr:rowOff>
    </xdr:from>
    <xdr:to>
      <xdr:col>3</xdr:col>
      <xdr:colOff>508000</xdr:colOff>
      <xdr:row>150</xdr:row>
      <xdr:rowOff>31750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9D34120F-D0ED-2F44-96F5-1A45D3E04FCA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145</xdr:row>
      <xdr:rowOff>152400</xdr:rowOff>
    </xdr:from>
    <xdr:to>
      <xdr:col>4</xdr:col>
      <xdr:colOff>254000</xdr:colOff>
      <xdr:row>150</xdr:row>
      <xdr:rowOff>76200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38142210-0834-BD44-9D1B-AC8508ED0498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145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DC246C5B-6262-2947-B130-AD39288E7D6C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149</xdr:row>
      <xdr:rowOff>85725</xdr:rowOff>
    </xdr:from>
    <xdr:to>
      <xdr:col>4</xdr:col>
      <xdr:colOff>161925</xdr:colOff>
      <xdr:row>150</xdr:row>
      <xdr:rowOff>38100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2AD06D50-E820-2A44-99D9-4EBA16BC87D7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150</xdr:row>
      <xdr:rowOff>31750</xdr:rowOff>
    </xdr:from>
    <xdr:to>
      <xdr:col>3</xdr:col>
      <xdr:colOff>433387</xdr:colOff>
      <xdr:row>151</xdr:row>
      <xdr:rowOff>111125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3F70DB55-D58A-4945-94BB-E3A23589058C}"/>
            </a:ext>
          </a:extLst>
        </xdr:cNvPr>
        <xdr:cNvCxnSpPr>
          <a:stCxn id="27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150</xdr:row>
      <xdr:rowOff>19050</xdr:rowOff>
    </xdr:from>
    <xdr:to>
      <xdr:col>4</xdr:col>
      <xdr:colOff>77787</xdr:colOff>
      <xdr:row>152</xdr:row>
      <xdr:rowOff>57150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59152B06-9F2B-CB4A-A700-4D478C8FF0DF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544</xdr:row>
      <xdr:rowOff>163711</xdr:rowOff>
    </xdr:from>
    <xdr:to>
      <xdr:col>6</xdr:col>
      <xdr:colOff>754062</xdr:colOff>
      <xdr:row>562</xdr:row>
      <xdr:rowOff>167139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3B0AFE5-2289-3144-9669-DCA9562DB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284938" y="95401011"/>
          <a:ext cx="5186164" cy="3661027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546</xdr:row>
      <xdr:rowOff>94838</xdr:rowOff>
    </xdr:from>
    <xdr:to>
      <xdr:col>11</xdr:col>
      <xdr:colOff>461817</xdr:colOff>
      <xdr:row>556</xdr:row>
      <xdr:rowOff>119578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3B3D8F33-9E79-084C-B023-88F47796F5F7}"/>
            </a:ext>
          </a:extLst>
        </xdr:cNvPr>
        <xdr:cNvCxnSpPr/>
      </xdr:nvCxnSpPr>
      <xdr:spPr>
        <a:xfrm flipH="1" flipV="1">
          <a:off x="13515449683" y="957385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554</xdr:row>
      <xdr:rowOff>131948</xdr:rowOff>
    </xdr:from>
    <xdr:to>
      <xdr:col>12</xdr:col>
      <xdr:colOff>78344</xdr:colOff>
      <xdr:row>554</xdr:row>
      <xdr:rowOff>131948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F37EBDBD-1706-BB42-BE5E-CD84B1628494}"/>
            </a:ext>
          </a:extLst>
        </xdr:cNvPr>
        <xdr:cNvCxnSpPr/>
      </xdr:nvCxnSpPr>
      <xdr:spPr>
        <a:xfrm>
          <a:off x="13515007656" y="974012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545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4FC55CA-F79C-8743-AF38-5040D77DE8CB}"/>
                </a:ext>
              </a:extLst>
            </xdr:cNvPr>
            <xdr:cNvSpPr txBox="1"/>
          </xdr:nvSpPr>
          <xdr:spPr>
            <a:xfrm>
              <a:off x="13515204293" y="955708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554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F9E72E97-E77E-5449-9AF8-201C4678BB47}"/>
                </a:ext>
              </a:extLst>
            </xdr:cNvPr>
            <xdr:cNvSpPr txBox="1"/>
          </xdr:nvSpPr>
          <xdr:spPr>
            <a:xfrm>
              <a:off x="13517701410" y="973048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547</xdr:row>
      <xdr:rowOff>136071</xdr:rowOff>
    </xdr:from>
    <xdr:to>
      <xdr:col>11</xdr:col>
      <xdr:colOff>465941</xdr:colOff>
      <xdr:row>553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157B87FA-B88F-3147-96EA-1EBDE164ABFE}"/>
            </a:ext>
          </a:extLst>
        </xdr:cNvPr>
        <xdr:cNvCxnSpPr/>
      </xdr:nvCxnSpPr>
      <xdr:spPr>
        <a:xfrm flipV="1">
          <a:off x="13515445559" y="95982971"/>
          <a:ext cx="2026227" cy="122332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548</xdr:row>
      <xdr:rowOff>8247</xdr:rowOff>
    </xdr:from>
    <xdr:to>
      <xdr:col>11</xdr:col>
      <xdr:colOff>449447</xdr:colOff>
      <xdr:row>554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A2F4EFD8-0605-C449-A46C-E104110A2CE4}"/>
            </a:ext>
          </a:extLst>
        </xdr:cNvPr>
        <xdr:cNvCxnSpPr/>
      </xdr:nvCxnSpPr>
      <xdr:spPr>
        <a:xfrm>
          <a:off x="13515462053" y="96058347"/>
          <a:ext cx="1741714" cy="1342901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553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72E56057-D8A6-DB42-96B0-F3A986EC8F97}"/>
                </a:ext>
              </a:extLst>
            </xdr:cNvPr>
            <xdr:cNvSpPr txBox="1"/>
          </xdr:nvSpPr>
          <xdr:spPr>
            <a:xfrm>
              <a:off x="13516696131" y="970851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547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D124C3E-857F-7D40-9C6F-B0C19E654930}"/>
                </a:ext>
              </a:extLst>
            </xdr:cNvPr>
            <xdr:cNvSpPr txBox="1"/>
          </xdr:nvSpPr>
          <xdr:spPr>
            <a:xfrm>
              <a:off x="13517298143" y="95865949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547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CCE18E3D-E7A0-D946-A3EA-3BD3B1B32920}"/>
                </a:ext>
              </a:extLst>
            </xdr:cNvPr>
            <xdr:cNvSpPr txBox="1"/>
          </xdr:nvSpPr>
          <xdr:spPr>
            <a:xfrm>
              <a:off x="13514363949" y="9595666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554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5CEF047-EDD8-5245-B8D3-8DD6FCC4F466}"/>
                </a:ext>
              </a:extLst>
            </xdr:cNvPr>
            <xdr:cNvSpPr txBox="1"/>
          </xdr:nvSpPr>
          <xdr:spPr>
            <a:xfrm>
              <a:off x="13516282969" y="9744091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553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207D5EFC-5E55-3B4F-8D61-1DD91EA856BB}"/>
                </a:ext>
              </a:extLst>
            </xdr:cNvPr>
            <xdr:cNvSpPr txBox="1"/>
          </xdr:nvSpPr>
          <xdr:spPr>
            <a:xfrm>
              <a:off x="13514392813" y="9711813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557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314C6140-AD59-F344-8234-69B73D6C1D35}"/>
                </a:ext>
              </a:extLst>
            </xdr:cNvPr>
            <xdr:cNvSpPr txBox="1"/>
          </xdr:nvSpPr>
          <xdr:spPr>
            <a:xfrm>
              <a:off x="13515796410" y="978979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558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353491AF-954F-C448-B4F7-1AEBE711A58E}"/>
                </a:ext>
              </a:extLst>
            </xdr:cNvPr>
            <xdr:cNvSpPr txBox="1"/>
          </xdr:nvSpPr>
          <xdr:spPr>
            <a:xfrm>
              <a:off x="13515796410" y="98121767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554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50DCADBA-F3CE-0244-BA76-74DE3196051E}"/>
                </a:ext>
              </a:extLst>
            </xdr:cNvPr>
            <xdr:cNvSpPr txBox="1"/>
          </xdr:nvSpPr>
          <xdr:spPr>
            <a:xfrm>
              <a:off x="13515416235" y="9742854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551</xdr:row>
      <xdr:rowOff>37111</xdr:rowOff>
    </xdr:from>
    <xdr:to>
      <xdr:col>10</xdr:col>
      <xdr:colOff>457695</xdr:colOff>
      <xdr:row>554</xdr:row>
      <xdr:rowOff>115454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B1EF2BDE-5616-9248-92D9-EB6F5AB26C38}"/>
            </a:ext>
          </a:extLst>
        </xdr:cNvPr>
        <xdr:cNvCxnSpPr/>
      </xdr:nvCxnSpPr>
      <xdr:spPr>
        <a:xfrm flipH="1">
          <a:off x="13516279305" y="96696811"/>
          <a:ext cx="4124" cy="687943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551</xdr:row>
      <xdr:rowOff>20617</xdr:rowOff>
    </xdr:from>
    <xdr:to>
      <xdr:col>11</xdr:col>
      <xdr:colOff>470064</xdr:colOff>
      <xdr:row>551</xdr:row>
      <xdr:rowOff>24741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F7944902-7687-9740-85C4-3546F7BBFBE6}"/>
            </a:ext>
          </a:extLst>
        </xdr:cNvPr>
        <xdr:cNvCxnSpPr/>
      </xdr:nvCxnSpPr>
      <xdr:spPr>
        <a:xfrm flipV="1">
          <a:off x="13515441436" y="96680317"/>
          <a:ext cx="825499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560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20F171A7-61AC-5D49-947F-DE9CE4E9BE8B}"/>
                </a:ext>
              </a:extLst>
            </xdr:cNvPr>
            <xdr:cNvSpPr txBox="1"/>
          </xdr:nvSpPr>
          <xdr:spPr>
            <a:xfrm>
              <a:off x="13515775793" y="98524044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550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41F21330-1D76-5947-A78C-5B76CA498277}"/>
                </a:ext>
              </a:extLst>
            </xdr:cNvPr>
            <xdr:cNvSpPr txBox="1"/>
          </xdr:nvSpPr>
          <xdr:spPr>
            <a:xfrm>
              <a:off x="13514203137" y="96599251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551</xdr:row>
      <xdr:rowOff>49480</xdr:rowOff>
    </xdr:from>
    <xdr:to>
      <xdr:col>11</xdr:col>
      <xdr:colOff>437077</xdr:colOff>
      <xdr:row>553</xdr:row>
      <xdr:rowOff>94838</xdr:rowOff>
    </xdr:to>
    <xdr:sp macro="" textlink="">
      <xdr:nvSpPr>
        <xdr:cNvPr id="52" name="Right Triangle 51">
          <a:extLst>
            <a:ext uri="{FF2B5EF4-FFF2-40B4-BE49-F238E27FC236}">
              <a16:creationId xmlns:a16="http://schemas.microsoft.com/office/drawing/2014/main" id="{02A13E98-BE38-674D-B0A4-A48C19D01E98}"/>
            </a:ext>
          </a:extLst>
        </xdr:cNvPr>
        <xdr:cNvSpPr/>
      </xdr:nvSpPr>
      <xdr:spPr>
        <a:xfrm rot="5400000">
          <a:off x="13515624183" y="96559420"/>
          <a:ext cx="451758" cy="751278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562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A54062F1-E8EE-D545-9D5E-331B0009FC29}"/>
                </a:ext>
              </a:extLst>
            </xdr:cNvPr>
            <xdr:cNvSpPr txBox="1"/>
          </xdr:nvSpPr>
          <xdr:spPr>
            <a:xfrm>
              <a:off x="13515602611" y="99083010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548</xdr:row>
      <xdr:rowOff>41234</xdr:rowOff>
    </xdr:from>
    <xdr:to>
      <xdr:col>11</xdr:col>
      <xdr:colOff>441200</xdr:colOff>
      <xdr:row>551</xdr:row>
      <xdr:rowOff>8248</xdr:rowOff>
    </xdr:to>
    <xdr:sp macro="" textlink="">
      <xdr:nvSpPr>
        <xdr:cNvPr id="54" name="Right Triangle 53">
          <a:extLst>
            <a:ext uri="{FF2B5EF4-FFF2-40B4-BE49-F238E27FC236}">
              <a16:creationId xmlns:a16="http://schemas.microsoft.com/office/drawing/2014/main" id="{D5B7710A-0311-FA42-BCF8-39A519EA8A28}"/>
            </a:ext>
          </a:extLst>
        </xdr:cNvPr>
        <xdr:cNvSpPr/>
      </xdr:nvSpPr>
      <xdr:spPr>
        <a:xfrm>
          <a:off x="13515470300" y="96091334"/>
          <a:ext cx="734785" cy="576614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566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5" name="TextBox 54">
              <a:extLst>
                <a:ext uri="{FF2B5EF4-FFF2-40B4-BE49-F238E27FC236}">
                  <a16:creationId xmlns:a16="http://schemas.microsoft.com/office/drawing/2014/main" id="{8A066AAF-41D1-7F42-B454-F0580E4998C5}"/>
                </a:ext>
              </a:extLst>
            </xdr:cNvPr>
            <xdr:cNvSpPr txBox="1"/>
          </xdr:nvSpPr>
          <xdr:spPr>
            <a:xfrm>
              <a:off x="13515603435" y="99751491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60)</a:t>
              </a:r>
              <a:r>
                <a:rPr lang="en-US" sz="1100" b="0" i="0">
                  <a:latin typeface="Cambria Math" panose="02040503050406030204" pitchFamily="18" charset="0"/>
                </a:rPr>
                <a:t>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572</xdr:row>
      <xdr:rowOff>1</xdr:rowOff>
    </xdr:from>
    <xdr:to>
      <xdr:col>7</xdr:col>
      <xdr:colOff>212531</xdr:colOff>
      <xdr:row>593</xdr:row>
      <xdr:rowOff>137991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0D6F179-8A19-8143-A1F8-A946A1343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19000969" y="100926901"/>
          <a:ext cx="5991030" cy="4405189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574</xdr:row>
      <xdr:rowOff>196979</xdr:rowOff>
    </xdr:from>
    <xdr:to>
      <xdr:col>12</xdr:col>
      <xdr:colOff>497632</xdr:colOff>
      <xdr:row>593</xdr:row>
      <xdr:rowOff>165877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F47BD176-3FBA-8045-B3B5-58A426706EFB}"/>
            </a:ext>
          </a:extLst>
        </xdr:cNvPr>
        <xdr:cNvCxnSpPr/>
      </xdr:nvCxnSpPr>
      <xdr:spPr>
        <a:xfrm flipV="1">
          <a:off x="13514588368" y="101530279"/>
          <a:ext cx="5184" cy="382969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591</xdr:row>
      <xdr:rowOff>88123</xdr:rowOff>
    </xdr:from>
    <xdr:to>
      <xdr:col>13</xdr:col>
      <xdr:colOff>5184</xdr:colOff>
      <xdr:row>591</xdr:row>
      <xdr:rowOff>114041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70BCD2FE-EC6D-BC47-82DB-221BA4664F30}"/>
            </a:ext>
          </a:extLst>
        </xdr:cNvPr>
        <xdr:cNvCxnSpPr/>
      </xdr:nvCxnSpPr>
      <xdr:spPr>
        <a:xfrm flipV="1">
          <a:off x="13514255316" y="104875823"/>
          <a:ext cx="379056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590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B65697BE-B06B-3E47-A9EE-A42BC15DDA5C}"/>
                </a:ext>
              </a:extLst>
            </xdr:cNvPr>
            <xdr:cNvSpPr txBox="1"/>
          </xdr:nvSpPr>
          <xdr:spPr>
            <a:xfrm>
              <a:off x="13517664183" y="104757116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573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426A8C1D-765E-1241-A9CF-D0FC1CFBCD12}"/>
                </a:ext>
              </a:extLst>
            </xdr:cNvPr>
            <xdr:cNvSpPr txBox="1"/>
          </xdr:nvSpPr>
          <xdr:spPr>
            <a:xfrm>
              <a:off x="13513885285" y="101271614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580</xdr:row>
      <xdr:rowOff>57020</xdr:rowOff>
    </xdr:from>
    <xdr:to>
      <xdr:col>12</xdr:col>
      <xdr:colOff>502816</xdr:colOff>
      <xdr:row>591</xdr:row>
      <xdr:rowOff>77756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4660DDA0-EE00-9946-AAE8-05A241391968}"/>
            </a:ext>
          </a:extLst>
        </xdr:cNvPr>
        <xdr:cNvCxnSpPr/>
      </xdr:nvCxnSpPr>
      <xdr:spPr>
        <a:xfrm>
          <a:off x="13514583184" y="102609520"/>
          <a:ext cx="1868715" cy="225593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584</xdr:row>
      <xdr:rowOff>129591</xdr:rowOff>
    </xdr:from>
    <xdr:to>
      <xdr:col>12</xdr:col>
      <xdr:colOff>492448</xdr:colOff>
      <xdr:row>591</xdr:row>
      <xdr:rowOff>88124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CEB4ABB9-658A-BE4A-AEFB-EAE4843EEBAA}"/>
            </a:ext>
          </a:extLst>
        </xdr:cNvPr>
        <xdr:cNvCxnSpPr/>
      </xdr:nvCxnSpPr>
      <xdr:spPr>
        <a:xfrm>
          <a:off x="13514593552" y="103494891"/>
          <a:ext cx="2970246" cy="138093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579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9D585644-FC88-A74D-8438-BCFFD5CF2786}"/>
                </a:ext>
              </a:extLst>
            </xdr:cNvPr>
            <xdr:cNvSpPr txBox="1"/>
          </xdr:nvSpPr>
          <xdr:spPr>
            <a:xfrm>
              <a:off x="13513173826" y="102495998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פועלים)=12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584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D1D4CF3B-4C56-B44C-8699-5D94A8D75EC8}"/>
                </a:ext>
              </a:extLst>
            </xdr:cNvPr>
            <xdr:cNvSpPr txBox="1"/>
          </xdr:nvSpPr>
          <xdr:spPr>
            <a:xfrm>
              <a:off x="13513210111" y="103387589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591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420855C-C7C0-8E43-AC2E-5E1383363958}"/>
                </a:ext>
              </a:extLst>
            </xdr:cNvPr>
            <xdr:cNvSpPr txBox="1"/>
          </xdr:nvSpPr>
          <xdr:spPr>
            <a:xfrm>
              <a:off x="13516865898" y="104898112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מכונות)=8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591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0186242-C156-2A4C-9306-44BF8D11A84D}"/>
                </a:ext>
              </a:extLst>
            </xdr:cNvPr>
            <xdr:cNvSpPr txBox="1"/>
          </xdr:nvSpPr>
          <xdr:spPr>
            <a:xfrm>
              <a:off x="13515691795" y="104898112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פועלים) 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577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3082B104-3989-114A-995A-A641D8CD4BAE}"/>
                </a:ext>
              </a:extLst>
            </xdr:cNvPr>
            <xdr:cNvSpPr txBox="1"/>
          </xdr:nvSpPr>
          <xdr:spPr>
            <a:xfrm rot="2785842">
              <a:off x="13514154835" y="103110780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589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5E37EE35-60D1-7F44-A44B-0E376F78DFD9}"/>
                </a:ext>
              </a:extLst>
            </xdr:cNvPr>
            <xdr:cNvSpPr txBox="1"/>
          </xdr:nvSpPr>
          <xdr:spPr>
            <a:xfrm rot="1638043">
              <a:off x="13515884887" y="104388037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587</xdr:row>
      <xdr:rowOff>72572</xdr:rowOff>
    </xdr:from>
    <xdr:to>
      <xdr:col>12</xdr:col>
      <xdr:colOff>513183</xdr:colOff>
      <xdr:row>587</xdr:row>
      <xdr:rowOff>82939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22DAF9FB-0D20-434E-B3B6-1DBD5D0F4CD3}"/>
            </a:ext>
          </a:extLst>
        </xdr:cNvPr>
        <xdr:cNvCxnSpPr/>
      </xdr:nvCxnSpPr>
      <xdr:spPr>
        <a:xfrm>
          <a:off x="13514572817" y="104047472"/>
          <a:ext cx="1172806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587</xdr:row>
      <xdr:rowOff>93307</xdr:rowOff>
    </xdr:from>
    <xdr:to>
      <xdr:col>11</xdr:col>
      <xdr:colOff>160693</xdr:colOff>
      <xdr:row>591</xdr:row>
      <xdr:rowOff>103674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8FD1B36C-4B2C-A745-8BA1-5E0E71048D06}"/>
            </a:ext>
          </a:extLst>
        </xdr:cNvPr>
        <xdr:cNvCxnSpPr/>
      </xdr:nvCxnSpPr>
      <xdr:spPr>
        <a:xfrm>
          <a:off x="13515750807" y="104068207"/>
          <a:ext cx="25918" cy="8231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591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D10C2724-86C1-EA47-B06B-C14E56FAA17C}"/>
                </a:ext>
              </a:extLst>
            </xdr:cNvPr>
            <xdr:cNvSpPr txBox="1"/>
          </xdr:nvSpPr>
          <xdr:spPr>
            <a:xfrm>
              <a:off x="13514949234" y="104913662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587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0F78A6A-7B03-4C41-8A0A-1E9C025A2792}"/>
                </a:ext>
              </a:extLst>
            </xdr:cNvPr>
            <xdr:cNvSpPr txBox="1"/>
          </xdr:nvSpPr>
          <xdr:spPr>
            <a:xfrm>
              <a:off x="13513693489" y="103976453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584</xdr:row>
      <xdr:rowOff>181428</xdr:rowOff>
    </xdr:from>
    <xdr:to>
      <xdr:col>12</xdr:col>
      <xdr:colOff>482081</xdr:colOff>
      <xdr:row>587</xdr:row>
      <xdr:rowOff>88123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16DA9181-D64C-8241-9953-390129496BD1}"/>
            </a:ext>
          </a:extLst>
        </xdr:cNvPr>
        <xdr:cNvCxnSpPr/>
      </xdr:nvCxnSpPr>
      <xdr:spPr>
        <a:xfrm>
          <a:off x="13514603919" y="103546728"/>
          <a:ext cx="1136520" cy="51629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587</xdr:row>
      <xdr:rowOff>88122</xdr:rowOff>
    </xdr:from>
    <xdr:to>
      <xdr:col>11</xdr:col>
      <xdr:colOff>181428</xdr:colOff>
      <xdr:row>591</xdr:row>
      <xdr:rowOff>93307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EC296C44-3A19-B64B-9E27-B912D40076BB}"/>
            </a:ext>
          </a:extLst>
        </xdr:cNvPr>
        <xdr:cNvCxnSpPr/>
      </xdr:nvCxnSpPr>
      <xdr:spPr>
        <a:xfrm>
          <a:off x="13515730072" y="104063022"/>
          <a:ext cx="659623" cy="817985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588</xdr:row>
      <xdr:rowOff>150327</xdr:rowOff>
    </xdr:from>
    <xdr:to>
      <xdr:col>10</xdr:col>
      <xdr:colOff>730898</xdr:colOff>
      <xdr:row>590</xdr:row>
      <xdr:rowOff>25919</xdr:rowOff>
    </xdr:to>
    <xdr:sp macro="" textlink="">
      <xdr:nvSpPr>
        <xdr:cNvPr id="75" name="Oval 74">
          <a:extLst>
            <a:ext uri="{FF2B5EF4-FFF2-40B4-BE49-F238E27FC236}">
              <a16:creationId xmlns:a16="http://schemas.microsoft.com/office/drawing/2014/main" id="{72BDDB11-CBDA-7E44-A159-E80544368B58}"/>
            </a:ext>
          </a:extLst>
        </xdr:cNvPr>
        <xdr:cNvSpPr/>
      </xdr:nvSpPr>
      <xdr:spPr>
        <a:xfrm>
          <a:off x="13516006102" y="104328427"/>
          <a:ext cx="191796" cy="28199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 editAs="oneCell">
    <xdr:from>
      <xdr:col>0</xdr:col>
      <xdr:colOff>190263</xdr:colOff>
      <xdr:row>197</xdr:row>
      <xdr:rowOff>186257</xdr:rowOff>
    </xdr:from>
    <xdr:to>
      <xdr:col>8</xdr:col>
      <xdr:colOff>51096</xdr:colOff>
      <xdr:row>209</xdr:row>
      <xdr:rowOff>130694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5CACDAD1-62F3-D14A-8DE2-D8A6CAE27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8336904" y="166886457"/>
          <a:ext cx="6464833" cy="2382836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212</xdr:row>
      <xdr:rowOff>5907</xdr:rowOff>
    </xdr:from>
    <xdr:to>
      <xdr:col>4</xdr:col>
      <xdr:colOff>413489</xdr:colOff>
      <xdr:row>220</xdr:row>
      <xdr:rowOff>100418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76725E03-74B9-2644-ABEC-6D788DD080EA}"/>
            </a:ext>
          </a:extLst>
        </xdr:cNvPr>
        <xdr:cNvCxnSpPr/>
      </xdr:nvCxnSpPr>
      <xdr:spPr>
        <a:xfrm flipV="1">
          <a:off x="13521276511" y="169754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219</xdr:row>
      <xdr:rowOff>112232</xdr:rowOff>
    </xdr:from>
    <xdr:to>
      <xdr:col>4</xdr:col>
      <xdr:colOff>667489</xdr:colOff>
      <xdr:row>219</xdr:row>
      <xdr:rowOff>118139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D5E0E18-A394-C741-B0EE-879A97B3C243}"/>
            </a:ext>
          </a:extLst>
        </xdr:cNvPr>
        <xdr:cNvCxnSpPr/>
      </xdr:nvCxnSpPr>
      <xdr:spPr>
        <a:xfrm>
          <a:off x="13521022511" y="171282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213</xdr:row>
      <xdr:rowOff>41348</xdr:rowOff>
    </xdr:from>
    <xdr:to>
      <xdr:col>4</xdr:col>
      <xdr:colOff>425303</xdr:colOff>
      <xdr:row>219</xdr:row>
      <xdr:rowOff>106325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E4EB7DAF-F877-C744-ABEE-D979F33C102C}"/>
            </a:ext>
          </a:extLst>
        </xdr:cNvPr>
        <xdr:cNvCxnSpPr/>
      </xdr:nvCxnSpPr>
      <xdr:spPr>
        <a:xfrm>
          <a:off x="13521264697" y="169992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212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88E412FC-DD77-9248-8E18-B882C24385C9}"/>
                </a:ext>
              </a:extLst>
            </xdr:cNvPr>
            <xdr:cNvSpPr txBox="1"/>
          </xdr:nvSpPr>
          <xdr:spPr>
            <a:xfrm>
              <a:off x="13520928030" y="169902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213</xdr:row>
      <xdr:rowOff>94511</xdr:rowOff>
    </xdr:from>
    <xdr:to>
      <xdr:col>4</xdr:col>
      <xdr:colOff>413489</xdr:colOff>
      <xdr:row>218</xdr:row>
      <xdr:rowOff>17721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8EBDEB2A-97EC-5A47-AAEA-9C4B1DA4E03F}"/>
            </a:ext>
          </a:extLst>
        </xdr:cNvPr>
        <xdr:cNvCxnSpPr/>
      </xdr:nvCxnSpPr>
      <xdr:spPr>
        <a:xfrm flipV="1">
          <a:off x="13521276511" y="170045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217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A53D4145-4805-6D41-BF2E-3A41F5ABB7A6}"/>
                </a:ext>
              </a:extLst>
            </xdr:cNvPr>
            <xdr:cNvSpPr txBox="1"/>
          </xdr:nvSpPr>
          <xdr:spPr>
            <a:xfrm>
              <a:off x="13520951658" y="170906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215</xdr:row>
      <xdr:rowOff>159488</xdr:rowOff>
    </xdr:from>
    <xdr:to>
      <xdr:col>3</xdr:col>
      <xdr:colOff>578884</xdr:colOff>
      <xdr:row>216</xdr:row>
      <xdr:rowOff>88605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D42B95D3-C7D6-AC43-84A6-3C0E812001B3}"/>
            </a:ext>
          </a:extLst>
        </xdr:cNvPr>
        <xdr:cNvSpPr/>
      </xdr:nvSpPr>
      <xdr:spPr>
        <a:xfrm>
          <a:off x="13521936616" y="170517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216</xdr:row>
      <xdr:rowOff>88605</xdr:rowOff>
    </xdr:from>
    <xdr:to>
      <xdr:col>3</xdr:col>
      <xdr:colOff>528675</xdr:colOff>
      <xdr:row>219</xdr:row>
      <xdr:rowOff>106325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14879873-A4C7-F843-B155-EFF4C4F85012}"/>
            </a:ext>
          </a:extLst>
        </xdr:cNvPr>
        <xdr:cNvCxnSpPr>
          <a:stCxn id="83" idx="4"/>
        </xdr:cNvCxnSpPr>
      </xdr:nvCxnSpPr>
      <xdr:spPr>
        <a:xfrm>
          <a:off x="13521986825" y="170649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219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DC2F9067-2BD5-6442-AE53-79813D417699}"/>
                </a:ext>
              </a:extLst>
            </xdr:cNvPr>
            <xdr:cNvSpPr txBox="1"/>
          </xdr:nvSpPr>
          <xdr:spPr>
            <a:xfrm>
              <a:off x="13521836227" y="171366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216</xdr:row>
      <xdr:rowOff>23628</xdr:rowOff>
    </xdr:from>
    <xdr:to>
      <xdr:col>4</xdr:col>
      <xdr:colOff>425303</xdr:colOff>
      <xdr:row>216</xdr:row>
      <xdr:rowOff>35442</xdr:rowOff>
    </xdr:to>
    <xdr:cxnSp macro="">
      <xdr:nvCxnSpPr>
        <xdr:cNvPr id="86" name="Straight Connector 85">
          <a:extLst>
            <a:ext uri="{FF2B5EF4-FFF2-40B4-BE49-F238E27FC236}">
              <a16:creationId xmlns:a16="http://schemas.microsoft.com/office/drawing/2014/main" id="{45A1B124-716B-0147-8860-BE939857E9EC}"/>
            </a:ext>
          </a:extLst>
        </xdr:cNvPr>
        <xdr:cNvCxnSpPr>
          <a:stCxn id="83" idx="2"/>
        </xdr:cNvCxnSpPr>
      </xdr:nvCxnSpPr>
      <xdr:spPr>
        <a:xfrm flipH="1">
          <a:off x="13521264697" y="170584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215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CB514EC2-8132-2345-880D-37A4C5B96191}"/>
                </a:ext>
              </a:extLst>
            </xdr:cNvPr>
            <xdr:cNvSpPr txBox="1"/>
          </xdr:nvSpPr>
          <xdr:spPr>
            <a:xfrm>
              <a:off x="13520951658" y="170511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214</xdr:row>
      <xdr:rowOff>106325</xdr:rowOff>
    </xdr:from>
    <xdr:to>
      <xdr:col>4</xdr:col>
      <xdr:colOff>425302</xdr:colOff>
      <xdr:row>214</xdr:row>
      <xdr:rowOff>124046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7619EFDB-681D-5B4B-90FD-5BE1D12A8ECE}"/>
            </a:ext>
          </a:extLst>
        </xdr:cNvPr>
        <xdr:cNvCxnSpPr/>
      </xdr:nvCxnSpPr>
      <xdr:spPr>
        <a:xfrm>
          <a:off x="13521264698" y="170260925"/>
          <a:ext cx="2819105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214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D84BEC8-22DC-8D43-84F2-889EC7EC23F8}"/>
                </a:ext>
              </a:extLst>
            </xdr:cNvPr>
            <xdr:cNvSpPr txBox="1"/>
          </xdr:nvSpPr>
          <xdr:spPr>
            <a:xfrm>
              <a:off x="13520490883" y="170167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214</xdr:row>
      <xdr:rowOff>59069</xdr:rowOff>
    </xdr:from>
    <xdr:to>
      <xdr:col>3</xdr:col>
      <xdr:colOff>5907</xdr:colOff>
      <xdr:row>214</xdr:row>
      <xdr:rowOff>189023</xdr:rowOff>
    </xdr:to>
    <xdr:sp macro="" textlink="">
      <xdr:nvSpPr>
        <xdr:cNvPr id="90" name="Oval 89">
          <a:extLst>
            <a:ext uri="{FF2B5EF4-FFF2-40B4-BE49-F238E27FC236}">
              <a16:creationId xmlns:a16="http://schemas.microsoft.com/office/drawing/2014/main" id="{353FAADF-DB56-1E47-A61A-FB6879E5DF05}"/>
            </a:ext>
          </a:extLst>
        </xdr:cNvPr>
        <xdr:cNvSpPr/>
      </xdr:nvSpPr>
      <xdr:spPr>
        <a:xfrm>
          <a:off x="13522509593" y="170213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214</xdr:row>
      <xdr:rowOff>47255</xdr:rowOff>
    </xdr:from>
    <xdr:to>
      <xdr:col>4</xdr:col>
      <xdr:colOff>177209</xdr:colOff>
      <xdr:row>214</xdr:row>
      <xdr:rowOff>177209</xdr:rowOff>
    </xdr:to>
    <xdr:sp macro="" textlink="">
      <xdr:nvSpPr>
        <xdr:cNvPr id="91" name="Oval 90">
          <a:extLst>
            <a:ext uri="{FF2B5EF4-FFF2-40B4-BE49-F238E27FC236}">
              <a16:creationId xmlns:a16="http://schemas.microsoft.com/office/drawing/2014/main" id="{2AA38C1D-12F9-3B40-8A68-6C5AC634FEEE}"/>
            </a:ext>
          </a:extLst>
        </xdr:cNvPr>
        <xdr:cNvSpPr/>
      </xdr:nvSpPr>
      <xdr:spPr>
        <a:xfrm>
          <a:off x="13521512791" y="170201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213</xdr:row>
      <xdr:rowOff>21359</xdr:rowOff>
    </xdr:from>
    <xdr:to>
      <xdr:col>4</xdr:col>
      <xdr:colOff>79584</xdr:colOff>
      <xdr:row>213</xdr:row>
      <xdr:rowOff>184543</xdr:rowOff>
    </xdr:to>
    <xdr:sp macro="" textlink="">
      <xdr:nvSpPr>
        <xdr:cNvPr id="92" name="Right Brace 91">
          <a:extLst>
            <a:ext uri="{FF2B5EF4-FFF2-40B4-BE49-F238E27FC236}">
              <a16:creationId xmlns:a16="http://schemas.microsoft.com/office/drawing/2014/main" id="{A6D6C609-FFA1-404C-942A-35F94D3C0059}"/>
            </a:ext>
          </a:extLst>
        </xdr:cNvPr>
        <xdr:cNvSpPr/>
      </xdr:nvSpPr>
      <xdr:spPr>
        <a:xfrm rot="16200000">
          <a:off x="13522023533" y="169559642"/>
          <a:ext cx="163184" cy="989418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215</xdr:row>
      <xdr:rowOff>162253</xdr:rowOff>
    </xdr:from>
    <xdr:to>
      <xdr:col>3</xdr:col>
      <xdr:colOff>797553</xdr:colOff>
      <xdr:row>220</xdr:row>
      <xdr:rowOff>85463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83019CCB-C619-344D-83D0-3EFE6CC5AED3}"/>
            </a:ext>
          </a:extLst>
        </xdr:cNvPr>
        <xdr:cNvCxnSpPr/>
      </xdr:nvCxnSpPr>
      <xdr:spPr>
        <a:xfrm flipV="1">
          <a:off x="13521717947" y="170520053"/>
          <a:ext cx="1715978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218</xdr:row>
      <xdr:rowOff>11813</xdr:rowOff>
    </xdr:from>
    <xdr:to>
      <xdr:col>3</xdr:col>
      <xdr:colOff>29535</xdr:colOff>
      <xdr:row>218</xdr:row>
      <xdr:rowOff>141767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61483010-F0CE-964F-AD09-819FDF88FC43}"/>
            </a:ext>
          </a:extLst>
        </xdr:cNvPr>
        <xdr:cNvSpPr/>
      </xdr:nvSpPr>
      <xdr:spPr>
        <a:xfrm>
          <a:off x="13522485965" y="170979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218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06DA2BB-E4C2-AF45-8493-3D1CCC1F5201}"/>
                </a:ext>
              </a:extLst>
            </xdr:cNvPr>
            <xdr:cNvSpPr txBox="1"/>
          </xdr:nvSpPr>
          <xdr:spPr>
            <a:xfrm rot="2082317">
              <a:off x="13522584935" y="171044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209</xdr:row>
      <xdr:rowOff>26151</xdr:rowOff>
    </xdr:from>
    <xdr:to>
      <xdr:col>0</xdr:col>
      <xdr:colOff>276678</xdr:colOff>
      <xdr:row>214</xdr:row>
      <xdr:rowOff>8429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52B04CC5-FEC6-A546-AE16-101FBC61C58C}"/>
            </a:ext>
          </a:extLst>
        </xdr:cNvPr>
        <xdr:cNvCxnSpPr/>
      </xdr:nvCxnSpPr>
      <xdr:spPr>
        <a:xfrm flipH="1">
          <a:off x="13524715322" y="169164751"/>
          <a:ext cx="14767" cy="99827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219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FFCA240B-DAC7-A745-950D-5F6895B5A96D}"/>
                </a:ext>
              </a:extLst>
            </xdr:cNvPr>
            <xdr:cNvSpPr txBox="1"/>
          </xdr:nvSpPr>
          <xdr:spPr>
            <a:xfrm>
              <a:off x="13522387396" y="171325766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208</xdr:row>
      <xdr:rowOff>52322</xdr:rowOff>
    </xdr:from>
    <xdr:to>
      <xdr:col>0</xdr:col>
      <xdr:colOff>583751</xdr:colOff>
      <xdr:row>209</xdr:row>
      <xdr:rowOff>133183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DDC8F5C-1D26-964B-835C-06C73BE9F72A}"/>
            </a:ext>
          </a:extLst>
        </xdr:cNvPr>
        <xdr:cNvCxnSpPr/>
      </xdr:nvCxnSpPr>
      <xdr:spPr>
        <a:xfrm flipH="1" flipV="1">
          <a:off x="13524408249" y="168987722"/>
          <a:ext cx="131878" cy="284061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215</xdr:row>
      <xdr:rowOff>46943</xdr:rowOff>
    </xdr:from>
    <xdr:to>
      <xdr:col>2</xdr:col>
      <xdr:colOff>787132</xdr:colOff>
      <xdr:row>217</xdr:row>
      <xdr:rowOff>148672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60BD1264-C800-E146-945E-11DA31B1AE60}"/>
            </a:ext>
          </a:extLst>
        </xdr:cNvPr>
        <xdr:cNvCxnSpPr/>
      </xdr:nvCxnSpPr>
      <xdr:spPr>
        <a:xfrm flipH="1">
          <a:off x="13522553868" y="170404743"/>
          <a:ext cx="3014" cy="508129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160</xdr:row>
      <xdr:rowOff>24580</xdr:rowOff>
    </xdr:from>
    <xdr:to>
      <xdr:col>6</xdr:col>
      <xdr:colOff>547047</xdr:colOff>
      <xdr:row>168</xdr:row>
      <xdr:rowOff>172040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5B70BF26-7C50-5747-A4D2-159AACD8E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19491953" y="207390180"/>
          <a:ext cx="5500047" cy="1804437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170</xdr:row>
      <xdr:rowOff>155678</xdr:rowOff>
    </xdr:from>
    <xdr:to>
      <xdr:col>4</xdr:col>
      <xdr:colOff>397386</xdr:colOff>
      <xdr:row>180</xdr:row>
      <xdr:rowOff>61451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7E153540-8508-EA40-BC51-E5DECBBC99F9}"/>
            </a:ext>
          </a:extLst>
        </xdr:cNvPr>
        <xdr:cNvCxnSpPr/>
      </xdr:nvCxnSpPr>
      <xdr:spPr>
        <a:xfrm flipH="1" flipV="1">
          <a:off x="13521292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178</xdr:row>
      <xdr:rowOff>90129</xdr:rowOff>
    </xdr:from>
    <xdr:to>
      <xdr:col>4</xdr:col>
      <xdr:colOff>680064</xdr:colOff>
      <xdr:row>178</xdr:row>
      <xdr:rowOff>90129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26EAB662-5CB2-D049-A3AE-552036FCA721}"/>
            </a:ext>
          </a:extLst>
        </xdr:cNvPr>
        <xdr:cNvCxnSpPr/>
      </xdr:nvCxnSpPr>
      <xdr:spPr>
        <a:xfrm>
          <a:off x="13521009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171</xdr:row>
      <xdr:rowOff>118807</xdr:rowOff>
    </xdr:from>
    <xdr:to>
      <xdr:col>3</xdr:col>
      <xdr:colOff>745613</xdr:colOff>
      <xdr:row>176</xdr:row>
      <xdr:rowOff>90129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2F60A97F-BDB8-834F-8FF3-74276013A469}"/>
            </a:ext>
          </a:extLst>
        </xdr:cNvPr>
        <xdr:cNvCxnSpPr/>
      </xdr:nvCxnSpPr>
      <xdr:spPr>
        <a:xfrm flipV="1">
          <a:off x="13521769887" y="209719607"/>
          <a:ext cx="1399049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170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58BC198-DE39-0B48-BB3C-C92E13CAC417}"/>
                </a:ext>
              </a:extLst>
            </xdr:cNvPr>
            <xdr:cNvSpPr txBox="1"/>
          </xdr:nvSpPr>
          <xdr:spPr>
            <a:xfrm>
              <a:off x="13522794765" y="2095733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171</xdr:row>
      <xdr:rowOff>102420</xdr:rowOff>
    </xdr:from>
    <xdr:to>
      <xdr:col>4</xdr:col>
      <xdr:colOff>24580</xdr:colOff>
      <xdr:row>176</xdr:row>
      <xdr:rowOff>86032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1643E953-94EF-2741-9E44-6FB00C595975}"/>
            </a:ext>
          </a:extLst>
        </xdr:cNvPr>
        <xdr:cNvCxnSpPr/>
      </xdr:nvCxnSpPr>
      <xdr:spPr>
        <a:xfrm>
          <a:off x="13521665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8ADC161F-840F-3A42-B990-C85E49D68BD2}"/>
                </a:ext>
              </a:extLst>
            </xdr:cNvPr>
            <xdr:cNvSpPr txBox="1"/>
          </xdr:nvSpPr>
          <xdr:spPr>
            <a:xfrm>
              <a:off x="13522610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173</xdr:row>
      <xdr:rowOff>180258</xdr:rowOff>
    </xdr:from>
    <xdr:to>
      <xdr:col>3</xdr:col>
      <xdr:colOff>180258</xdr:colOff>
      <xdr:row>174</xdr:row>
      <xdr:rowOff>151581</xdr:rowOff>
    </xdr:to>
    <xdr:sp macro="" textlink="">
      <xdr:nvSpPr>
        <xdr:cNvPr id="107" name="Oval 106">
          <a:extLst>
            <a:ext uri="{FF2B5EF4-FFF2-40B4-BE49-F238E27FC236}">
              <a16:creationId xmlns:a16="http://schemas.microsoft.com/office/drawing/2014/main" id="{9F9E8780-70AD-364F-8721-C4CF822065AE}"/>
            </a:ext>
          </a:extLst>
        </xdr:cNvPr>
        <xdr:cNvSpPr/>
      </xdr:nvSpPr>
      <xdr:spPr>
        <a:xfrm>
          <a:off x="13522335242" y="210187458"/>
          <a:ext cx="155677" cy="17452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174</xdr:row>
      <xdr:rowOff>61452</xdr:rowOff>
    </xdr:from>
    <xdr:to>
      <xdr:col>4</xdr:col>
      <xdr:colOff>393290</xdr:colOff>
      <xdr:row>174</xdr:row>
      <xdr:rowOff>63501</xdr:rowOff>
    </xdr:to>
    <xdr:cxnSp macro="">
      <xdr:nvCxnSpPr>
        <xdr:cNvPr id="108" name="Straight Connector 107">
          <a:extLst>
            <a:ext uri="{FF2B5EF4-FFF2-40B4-BE49-F238E27FC236}">
              <a16:creationId xmlns:a16="http://schemas.microsoft.com/office/drawing/2014/main" id="{983EBF08-3D51-9E42-98EB-336D61547EFB}"/>
            </a:ext>
          </a:extLst>
        </xdr:cNvPr>
        <xdr:cNvCxnSpPr>
          <a:stCxn id="107" idx="2"/>
        </xdr:cNvCxnSpPr>
      </xdr:nvCxnSpPr>
      <xdr:spPr>
        <a:xfrm flipH="1" flipV="1">
          <a:off x="13521296710" y="2102718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173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BFBA47A6-7D7F-0E4A-92CE-19D20D1CB6BD}"/>
                </a:ext>
              </a:extLst>
            </xdr:cNvPr>
            <xdr:cNvSpPr txBox="1"/>
          </xdr:nvSpPr>
          <xdr:spPr>
            <a:xfrm>
              <a:off x="13520654202" y="21019114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174</xdr:row>
      <xdr:rowOff>20484</xdr:rowOff>
    </xdr:from>
    <xdr:to>
      <xdr:col>3</xdr:col>
      <xdr:colOff>372806</xdr:colOff>
      <xdr:row>178</xdr:row>
      <xdr:rowOff>73742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73FD0147-8C05-624B-AD4D-41293301862B}"/>
            </a:ext>
          </a:extLst>
        </xdr:cNvPr>
        <xdr:cNvCxnSpPr/>
      </xdr:nvCxnSpPr>
      <xdr:spPr>
        <a:xfrm flipV="1">
          <a:off x="13522142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1A3C8A-699F-9E4D-A099-1408F25332F0}"/>
                </a:ext>
              </a:extLst>
            </xdr:cNvPr>
            <xdr:cNvSpPr txBox="1"/>
          </xdr:nvSpPr>
          <xdr:spPr>
            <a:xfrm>
              <a:off x="13523138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174</xdr:row>
      <xdr:rowOff>192549</xdr:rowOff>
    </xdr:from>
    <xdr:to>
      <xdr:col>3</xdr:col>
      <xdr:colOff>90129</xdr:colOff>
      <xdr:row>177</xdr:row>
      <xdr:rowOff>77839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7D619CF2-F913-5C4B-A7A5-C681E61E652F}"/>
            </a:ext>
          </a:extLst>
        </xdr:cNvPr>
        <xdr:cNvCxnSpPr/>
      </xdr:nvCxnSpPr>
      <xdr:spPr>
        <a:xfrm>
          <a:off x="13522425371" y="210402949"/>
          <a:ext cx="0" cy="494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177</xdr:row>
      <xdr:rowOff>61452</xdr:rowOff>
    </xdr:from>
    <xdr:to>
      <xdr:col>4</xdr:col>
      <xdr:colOff>360516</xdr:colOff>
      <xdr:row>177</xdr:row>
      <xdr:rowOff>63501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152BDBB7-3A1B-6344-ABCB-D37F65CB3B3D}"/>
            </a:ext>
          </a:extLst>
        </xdr:cNvPr>
        <xdr:cNvCxnSpPr/>
      </xdr:nvCxnSpPr>
      <xdr:spPr>
        <a:xfrm flipH="1" flipV="1">
          <a:off x="13521329484" y="210881452"/>
          <a:ext cx="1038532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176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7334B12-2E70-A04A-ABD5-0234619E3669}"/>
                </a:ext>
              </a:extLst>
            </xdr:cNvPr>
            <xdr:cNvSpPr txBox="1"/>
          </xdr:nvSpPr>
          <xdr:spPr>
            <a:xfrm>
              <a:off x="13520709508" y="210792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175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BC9C8C21-C47C-6746-AF7E-ABE321F45DC5}"/>
                </a:ext>
              </a:extLst>
            </xdr:cNvPr>
            <xdr:cNvSpPr txBox="1"/>
          </xdr:nvSpPr>
          <xdr:spPr>
            <a:xfrm>
              <a:off x="13522055297" y="2104992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170</xdr:row>
      <xdr:rowOff>155678</xdr:rowOff>
    </xdr:from>
    <xdr:to>
      <xdr:col>10</xdr:col>
      <xdr:colOff>397386</xdr:colOff>
      <xdr:row>180</xdr:row>
      <xdr:rowOff>61451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4C25C943-B883-3D4E-B5B9-240286BD5746}"/>
            </a:ext>
          </a:extLst>
        </xdr:cNvPr>
        <xdr:cNvCxnSpPr/>
      </xdr:nvCxnSpPr>
      <xdr:spPr>
        <a:xfrm flipH="1" flipV="1">
          <a:off x="13516339614" y="209553278"/>
          <a:ext cx="4097" cy="19377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178</xdr:row>
      <xdr:rowOff>90129</xdr:rowOff>
    </xdr:from>
    <xdr:to>
      <xdr:col>10</xdr:col>
      <xdr:colOff>680064</xdr:colOff>
      <xdr:row>178</xdr:row>
      <xdr:rowOff>90129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4B998FEB-E618-4E46-943C-AB97187AA06A}"/>
            </a:ext>
          </a:extLst>
        </xdr:cNvPr>
        <xdr:cNvCxnSpPr/>
      </xdr:nvCxnSpPr>
      <xdr:spPr>
        <a:xfrm>
          <a:off x="13516056936" y="211113329"/>
          <a:ext cx="236179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171</xdr:row>
      <xdr:rowOff>102420</xdr:rowOff>
    </xdr:from>
    <xdr:to>
      <xdr:col>10</xdr:col>
      <xdr:colOff>24580</xdr:colOff>
      <xdr:row>176</xdr:row>
      <xdr:rowOff>86032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15F9E753-25C0-C04C-8E4C-DEF8CCECCA02}"/>
            </a:ext>
          </a:extLst>
        </xdr:cNvPr>
        <xdr:cNvCxnSpPr/>
      </xdr:nvCxnSpPr>
      <xdr:spPr>
        <a:xfrm>
          <a:off x="13516712420" y="209703220"/>
          <a:ext cx="1339645" cy="99961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175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67FBBDD0-ED6B-4249-B60F-0018B0351990}"/>
                </a:ext>
              </a:extLst>
            </xdr:cNvPr>
            <xdr:cNvSpPr txBox="1"/>
          </xdr:nvSpPr>
          <xdr:spPr>
            <a:xfrm>
              <a:off x="13517657410" y="2106139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174</xdr:row>
      <xdr:rowOff>20484</xdr:rowOff>
    </xdr:from>
    <xdr:to>
      <xdr:col>9</xdr:col>
      <xdr:colOff>372806</xdr:colOff>
      <xdr:row>178</xdr:row>
      <xdr:rowOff>73742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9217F7E-833C-064F-BDDF-D0B1918947EF}"/>
            </a:ext>
          </a:extLst>
        </xdr:cNvPr>
        <xdr:cNvCxnSpPr/>
      </xdr:nvCxnSpPr>
      <xdr:spPr>
        <a:xfrm flipV="1">
          <a:off x="13517189694" y="210230884"/>
          <a:ext cx="1360129" cy="8660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173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F3570F0D-F3B7-0845-BDDD-06C0933E462A}"/>
                </a:ext>
              </a:extLst>
            </xdr:cNvPr>
            <xdr:cNvSpPr txBox="1"/>
          </xdr:nvSpPr>
          <xdr:spPr>
            <a:xfrm>
              <a:off x="13518185894" y="21011330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176</xdr:row>
      <xdr:rowOff>143386</xdr:rowOff>
    </xdr:from>
    <xdr:to>
      <xdr:col>10</xdr:col>
      <xdr:colOff>368710</xdr:colOff>
      <xdr:row>176</xdr:row>
      <xdr:rowOff>143386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420EB4AD-20DA-1B46-AF30-9B8D9AD3D091}"/>
            </a:ext>
          </a:extLst>
        </xdr:cNvPr>
        <xdr:cNvCxnSpPr/>
      </xdr:nvCxnSpPr>
      <xdr:spPr>
        <a:xfrm flipH="1">
          <a:off x="13516368290" y="210760186"/>
          <a:ext cx="1282290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175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C1BC65A-C90B-DC41-92A3-D1A2D6DA15E1}"/>
                </a:ext>
              </a:extLst>
            </xdr:cNvPr>
            <xdr:cNvSpPr txBox="1"/>
          </xdr:nvSpPr>
          <xdr:spPr>
            <a:xfrm>
              <a:off x="13517274362" y="2105238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172</xdr:row>
      <xdr:rowOff>28678</xdr:rowOff>
    </xdr:from>
    <xdr:to>
      <xdr:col>9</xdr:col>
      <xdr:colOff>430161</xdr:colOff>
      <xdr:row>177</xdr:row>
      <xdr:rowOff>1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9AA1B063-1061-914B-B8A2-726BB86618C2}"/>
            </a:ext>
          </a:extLst>
        </xdr:cNvPr>
        <xdr:cNvCxnSpPr/>
      </xdr:nvCxnSpPr>
      <xdr:spPr>
        <a:xfrm flipV="1">
          <a:off x="13517132339" y="209832678"/>
          <a:ext cx="1397001" cy="9873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171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4A32F7D3-87E5-1546-9446-EF454FE9C29A}"/>
                </a:ext>
              </a:extLst>
            </xdr:cNvPr>
            <xdr:cNvSpPr txBox="1"/>
          </xdr:nvSpPr>
          <xdr:spPr>
            <a:xfrm>
              <a:off x="13518206377" y="20968232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174</xdr:row>
      <xdr:rowOff>135195</xdr:rowOff>
    </xdr:from>
    <xdr:to>
      <xdr:col>8</xdr:col>
      <xdr:colOff>761999</xdr:colOff>
      <xdr:row>175</xdr:row>
      <xdr:rowOff>106517</xdr:rowOff>
    </xdr:to>
    <xdr:sp macro="" textlink="">
      <xdr:nvSpPr>
        <xdr:cNvPr id="126" name="Oval 125">
          <a:extLst>
            <a:ext uri="{FF2B5EF4-FFF2-40B4-BE49-F238E27FC236}">
              <a16:creationId xmlns:a16="http://schemas.microsoft.com/office/drawing/2014/main" id="{0C30C764-826C-C046-A00D-E8570496775F}"/>
            </a:ext>
          </a:extLst>
        </xdr:cNvPr>
        <xdr:cNvSpPr/>
      </xdr:nvSpPr>
      <xdr:spPr>
        <a:xfrm>
          <a:off x="13517626001" y="210345595"/>
          <a:ext cx="155677" cy="17452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175</xdr:row>
      <xdr:rowOff>73740</xdr:rowOff>
    </xdr:from>
    <xdr:to>
      <xdr:col>8</xdr:col>
      <xdr:colOff>680064</xdr:colOff>
      <xdr:row>176</xdr:row>
      <xdr:rowOff>159772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9E150479-7FF9-EE4D-BAC3-414DACD61734}"/>
            </a:ext>
          </a:extLst>
        </xdr:cNvPr>
        <xdr:cNvCxnSpPr/>
      </xdr:nvCxnSpPr>
      <xdr:spPr>
        <a:xfrm>
          <a:off x="13517707936" y="210487340"/>
          <a:ext cx="8193" cy="2892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175</xdr:row>
      <xdr:rowOff>34823</xdr:rowOff>
    </xdr:from>
    <xdr:to>
      <xdr:col>10</xdr:col>
      <xdr:colOff>385096</xdr:colOff>
      <xdr:row>175</xdr:row>
      <xdr:rowOff>40968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A495BA81-CB18-2E4E-8A4E-3293B7270865}"/>
            </a:ext>
          </a:extLst>
        </xdr:cNvPr>
        <xdr:cNvCxnSpPr>
          <a:cxnSpLocks/>
        </xdr:cNvCxnSpPr>
      </xdr:nvCxnSpPr>
      <xdr:spPr>
        <a:xfrm flipH="1">
          <a:off x="13516351904" y="210448423"/>
          <a:ext cx="1194209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174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CFF59023-D20E-D743-8FFF-5721A643450E}"/>
                </a:ext>
              </a:extLst>
            </xdr:cNvPr>
            <xdr:cNvSpPr txBox="1"/>
          </xdr:nvSpPr>
          <xdr:spPr>
            <a:xfrm>
              <a:off x="13515652041" y="21038205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176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BABDCFE6-B780-C044-98AB-37543F229F6F}"/>
                </a:ext>
              </a:extLst>
            </xdr:cNvPr>
            <xdr:cNvSpPr txBox="1"/>
          </xdr:nvSpPr>
          <xdr:spPr>
            <a:xfrm>
              <a:off x="13515664331" y="21066555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170</xdr:row>
      <xdr:rowOff>106517</xdr:rowOff>
    </xdr:from>
    <xdr:to>
      <xdr:col>10</xdr:col>
      <xdr:colOff>8193</xdr:colOff>
      <xdr:row>175</xdr:row>
      <xdr:rowOff>77839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EF435D46-862E-6D4C-926A-DAFE0FBDB54F}"/>
            </a:ext>
          </a:extLst>
        </xdr:cNvPr>
        <xdr:cNvCxnSpPr/>
      </xdr:nvCxnSpPr>
      <xdr:spPr>
        <a:xfrm flipV="1">
          <a:off x="13516728807" y="209504117"/>
          <a:ext cx="1397000" cy="987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173</xdr:row>
      <xdr:rowOff>12291</xdr:rowOff>
    </xdr:from>
    <xdr:to>
      <xdr:col>9</xdr:col>
      <xdr:colOff>380999</xdr:colOff>
      <xdr:row>173</xdr:row>
      <xdr:rowOff>188452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B4E31642-9BDF-1540-895B-2257CD96BE1D}"/>
            </a:ext>
          </a:extLst>
        </xdr:cNvPr>
        <xdr:cNvSpPr/>
      </xdr:nvSpPr>
      <xdr:spPr>
        <a:xfrm>
          <a:off x="13517181501" y="21001949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169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DF3342C3-E7BF-8848-A048-4B29CEA8C88E}"/>
                </a:ext>
              </a:extLst>
            </xdr:cNvPr>
            <xdr:cNvSpPr txBox="1"/>
          </xdr:nvSpPr>
          <xdr:spPr>
            <a:xfrm>
              <a:off x="13517673798" y="209312796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0</xdr:colOff>
      <xdr:row>264</xdr:row>
      <xdr:rowOff>169332</xdr:rowOff>
    </xdr:from>
    <xdr:to>
      <xdr:col>15</xdr:col>
      <xdr:colOff>317499</xdr:colOff>
      <xdr:row>613</xdr:row>
      <xdr:rowOff>63500</xdr:rowOff>
    </xdr:to>
    <xdr:sp macro="" textlink="">
      <xdr:nvSpPr>
        <xdr:cNvPr id="135" name="Rectangle 134">
          <a:extLst>
            <a:ext uri="{FF2B5EF4-FFF2-40B4-BE49-F238E27FC236}">
              <a16:creationId xmlns:a16="http://schemas.microsoft.com/office/drawing/2014/main" id="{4749BAEB-C939-434B-A607-79A295BF35B8}"/>
            </a:ext>
          </a:extLst>
        </xdr:cNvPr>
        <xdr:cNvSpPr/>
      </xdr:nvSpPr>
      <xdr:spPr>
        <a:xfrm>
          <a:off x="13512292001" y="50461332"/>
          <a:ext cx="12699999" cy="66759668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719668</xdr:colOff>
      <xdr:row>5</xdr:row>
      <xdr:rowOff>150519</xdr:rowOff>
    </xdr:from>
    <xdr:to>
      <xdr:col>6</xdr:col>
      <xdr:colOff>174038</xdr:colOff>
      <xdr:row>9</xdr:row>
      <xdr:rowOff>75260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A06A1E5A-090B-FB2B-6D77-B265987B5765}"/>
            </a:ext>
          </a:extLst>
        </xdr:cNvPr>
        <xdr:cNvSpPr/>
      </xdr:nvSpPr>
      <xdr:spPr>
        <a:xfrm>
          <a:off x="13558383592" y="1175926"/>
          <a:ext cx="282222" cy="73377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8</xdr:col>
      <xdr:colOff>823149</xdr:colOff>
      <xdr:row>4</xdr:row>
      <xdr:rowOff>174037</xdr:rowOff>
    </xdr:from>
    <xdr:to>
      <xdr:col>9</xdr:col>
      <xdr:colOff>528697</xdr:colOff>
      <xdr:row>7</xdr:row>
      <xdr:rowOff>138759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490A81DA-11D9-181C-7463-55A4DCADE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55545377" y="997185"/>
          <a:ext cx="533400" cy="571500"/>
        </a:xfrm>
        <a:prstGeom prst="rect">
          <a:avLst/>
        </a:prstGeom>
      </xdr:spPr>
    </xdr:pic>
    <xdr:clientData/>
  </xdr:twoCellAnchor>
  <xdr:twoCellAnchor>
    <xdr:from>
      <xdr:col>5</xdr:col>
      <xdr:colOff>711200</xdr:colOff>
      <xdr:row>44</xdr:row>
      <xdr:rowOff>165100</xdr:rowOff>
    </xdr:from>
    <xdr:to>
      <xdr:col>6</xdr:col>
      <xdr:colOff>793750</xdr:colOff>
      <xdr:row>44</xdr:row>
      <xdr:rowOff>171450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73B6ACF2-086C-7541-E6D2-06D1397547DB}"/>
            </a:ext>
          </a:extLst>
        </xdr:cNvPr>
        <xdr:cNvCxnSpPr/>
      </xdr:nvCxnSpPr>
      <xdr:spPr>
        <a:xfrm flipH="1" flipV="1">
          <a:off x="13519245250" y="69088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723900</xdr:colOff>
      <xdr:row>43</xdr:row>
      <xdr:rowOff>88900</xdr:rowOff>
    </xdr:from>
    <xdr:to>
      <xdr:col>6</xdr:col>
      <xdr:colOff>806450</xdr:colOff>
      <xdr:row>43</xdr:row>
      <xdr:rowOff>95250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F3EF0F23-5ACA-8AF5-EF88-8C9353737F88}"/>
            </a:ext>
          </a:extLst>
        </xdr:cNvPr>
        <xdr:cNvCxnSpPr/>
      </xdr:nvCxnSpPr>
      <xdr:spPr>
        <a:xfrm flipH="1" flipV="1">
          <a:off x="13519232550" y="6629400"/>
          <a:ext cx="90805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336550</xdr:colOff>
      <xdr:row>41</xdr:row>
      <xdr:rowOff>146050</xdr:rowOff>
    </xdr:from>
    <xdr:to>
      <xdr:col>3</xdr:col>
      <xdr:colOff>514350</xdr:colOff>
      <xdr:row>42</xdr:row>
      <xdr:rowOff>158750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AC916A3-EDC3-FF7B-5711-32F369423B00}"/>
            </a:ext>
          </a:extLst>
        </xdr:cNvPr>
        <xdr:cNvCxnSpPr/>
      </xdr:nvCxnSpPr>
      <xdr:spPr>
        <a:xfrm>
          <a:off x="13522001150" y="8312150"/>
          <a:ext cx="177800" cy="2159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273050</xdr:colOff>
      <xdr:row>45</xdr:row>
      <xdr:rowOff>190500</xdr:rowOff>
    </xdr:from>
    <xdr:to>
      <xdr:col>4</xdr:col>
      <xdr:colOff>95250</xdr:colOff>
      <xdr:row>47</xdr:row>
      <xdr:rowOff>88900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1C882AA0-4270-7448-00F7-DCC5B255F816}"/>
            </a:ext>
          </a:extLst>
        </xdr:cNvPr>
        <xdr:cNvCxnSpPr/>
      </xdr:nvCxnSpPr>
      <xdr:spPr>
        <a:xfrm flipV="1">
          <a:off x="13521594750" y="9169400"/>
          <a:ext cx="647700" cy="304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266700</xdr:colOff>
      <xdr:row>40</xdr:row>
      <xdr:rowOff>57150</xdr:rowOff>
    </xdr:from>
    <xdr:to>
      <xdr:col>3</xdr:col>
      <xdr:colOff>298450</xdr:colOff>
      <xdr:row>46</xdr:row>
      <xdr:rowOff>6350</xdr:rowOff>
    </xdr:to>
    <xdr:cxnSp macro="">
      <xdr:nvCxnSpPr>
        <xdr:cNvPr id="149" name="Straight Connector 148">
          <a:extLst>
            <a:ext uri="{FF2B5EF4-FFF2-40B4-BE49-F238E27FC236}">
              <a16:creationId xmlns:a16="http://schemas.microsoft.com/office/drawing/2014/main" id="{E733B6F7-1F68-EDC5-B0FA-91E6AD8EAF38}"/>
            </a:ext>
          </a:extLst>
        </xdr:cNvPr>
        <xdr:cNvCxnSpPr/>
      </xdr:nvCxnSpPr>
      <xdr:spPr>
        <a:xfrm flipH="1" flipV="1">
          <a:off x="13522217050" y="8020050"/>
          <a:ext cx="31750" cy="11684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736600</xdr:colOff>
      <xdr:row>39</xdr:row>
      <xdr:rowOff>82550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88911BE-FEF7-DD36-F7A0-8FD85DB102D8}"/>
                </a:ext>
              </a:extLst>
            </xdr:cNvPr>
            <xdr:cNvSpPr txBox="1"/>
          </xdr:nvSpPr>
          <xdr:spPr>
            <a:xfrm>
              <a:off x="13521873196" y="784225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B2434DCB-87C3-403A-B919-50A9631684D9}"/>
                </a:ext>
              </a:extLst>
            </xdr:cNvPr>
            <xdr:cNvSpPr txBox="1"/>
          </xdr:nvSpPr>
          <xdr:spPr>
            <a:xfrm>
              <a:off x="135225526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666750</xdr:colOff>
      <xdr:row>49</xdr:row>
      <xdr:rowOff>152400</xdr:rowOff>
    </xdr:from>
    <xdr:ext cx="731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B002F93E-FE04-C635-F6A7-D5450FF19519}"/>
                </a:ext>
              </a:extLst>
            </xdr:cNvPr>
            <xdr:cNvSpPr txBox="1"/>
          </xdr:nvSpPr>
          <xdr:spPr>
            <a:xfrm>
              <a:off x="13521943046" y="10147300"/>
              <a:ext cx="731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6</xdr:col>
      <xdr:colOff>260350</xdr:colOff>
      <xdr:row>38</xdr:row>
      <xdr:rowOff>19050</xdr:rowOff>
    </xdr:from>
    <xdr:to>
      <xdr:col>12</xdr:col>
      <xdr:colOff>269875</xdr:colOff>
      <xdr:row>51</xdr:row>
      <xdr:rowOff>90861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2A49BE89-6F83-DF4D-8890-15D8403E3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4816125" y="7778750"/>
          <a:ext cx="4962525" cy="2713411"/>
        </a:xfrm>
        <a:prstGeom prst="rect">
          <a:avLst/>
        </a:prstGeom>
      </xdr:spPr>
    </xdr:pic>
    <xdr:clientData/>
  </xdr:twoCellAnchor>
  <xdr:oneCellAnchor>
    <xdr:from>
      <xdr:col>8</xdr:col>
      <xdr:colOff>95250</xdr:colOff>
      <xdr:row>59</xdr:row>
      <xdr:rowOff>31750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C10EE6C3-329C-0754-EE5C-E2C129622F51}"/>
                </a:ext>
              </a:extLst>
            </xdr:cNvPr>
            <xdr:cNvSpPr txBox="1"/>
          </xdr:nvSpPr>
          <xdr:spPr>
            <a:xfrm>
              <a:off x="13516793196" y="1208405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𝑃_0∗𝑄_𝐴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215900</xdr:colOff>
      <xdr:row>59</xdr:row>
      <xdr:rowOff>12700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1" name="TextBox 160">
              <a:extLst>
                <a:ext uri="{FF2B5EF4-FFF2-40B4-BE49-F238E27FC236}">
                  <a16:creationId xmlns:a16="http://schemas.microsoft.com/office/drawing/2014/main" id="{C3385965-CF08-7270-30F9-E155A020A4ED}"/>
                </a:ext>
              </a:extLst>
            </xdr:cNvPr>
            <xdr:cNvSpPr txBox="1"/>
          </xdr:nvSpPr>
          <xdr:spPr>
            <a:xfrm>
              <a:off x="13515021546" y="12065000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↑𝑃_𝑀𝐼𝑁∗𝑄_𝐵↓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768350</xdr:colOff>
      <xdr:row>60</xdr:row>
      <xdr:rowOff>63500</xdr:rowOff>
    </xdr:from>
    <xdr:to>
      <xdr:col>9</xdr:col>
      <xdr:colOff>63500</xdr:colOff>
      <xdr:row>61</xdr:row>
      <xdr:rowOff>50800</xdr:rowOff>
    </xdr:to>
    <xdr:sp macro="" textlink="">
      <xdr:nvSpPr>
        <xdr:cNvPr id="162" name="Down Arrow 161">
          <a:extLst>
            <a:ext uri="{FF2B5EF4-FFF2-40B4-BE49-F238E27FC236}">
              <a16:creationId xmlns:a16="http://schemas.microsoft.com/office/drawing/2014/main" id="{CB9EF883-0196-71B1-A5F1-9B3FF07C3F3F}"/>
            </a:ext>
          </a:extLst>
        </xdr:cNvPr>
        <xdr:cNvSpPr/>
      </xdr:nvSpPr>
      <xdr:spPr>
        <a:xfrm>
          <a:off x="13517499000" y="123190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11</xdr:col>
      <xdr:colOff>101600</xdr:colOff>
      <xdr:row>60</xdr:row>
      <xdr:rowOff>38100</xdr:rowOff>
    </xdr:from>
    <xdr:to>
      <xdr:col>11</xdr:col>
      <xdr:colOff>222250</xdr:colOff>
      <xdr:row>61</xdr:row>
      <xdr:rowOff>25400</xdr:rowOff>
    </xdr:to>
    <xdr:sp macro="" textlink="">
      <xdr:nvSpPr>
        <xdr:cNvPr id="163" name="Down Arrow 162">
          <a:extLst>
            <a:ext uri="{FF2B5EF4-FFF2-40B4-BE49-F238E27FC236}">
              <a16:creationId xmlns:a16="http://schemas.microsoft.com/office/drawing/2014/main" id="{73C94D4C-CC15-5127-81EB-0E8740853331}"/>
            </a:ext>
          </a:extLst>
        </xdr:cNvPr>
        <xdr:cNvSpPr/>
      </xdr:nvSpPr>
      <xdr:spPr>
        <a:xfrm>
          <a:off x="13515689250" y="1229360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619125</xdr:colOff>
      <xdr:row>65</xdr:row>
      <xdr:rowOff>53975</xdr:rowOff>
    </xdr:from>
    <xdr:to>
      <xdr:col>10</xdr:col>
      <xdr:colOff>809625</xdr:colOff>
      <xdr:row>65</xdr:row>
      <xdr:rowOff>174625</xdr:rowOff>
    </xdr:to>
    <xdr:sp macro="" textlink="">
      <xdr:nvSpPr>
        <xdr:cNvPr id="164" name="Down Arrow 163">
          <a:extLst>
            <a:ext uri="{FF2B5EF4-FFF2-40B4-BE49-F238E27FC236}">
              <a16:creationId xmlns:a16="http://schemas.microsoft.com/office/drawing/2014/main" id="{EA58D825-E5B4-F603-0454-AEF71A51A098}"/>
            </a:ext>
          </a:extLst>
        </xdr:cNvPr>
        <xdr:cNvSpPr/>
      </xdr:nvSpPr>
      <xdr:spPr>
        <a:xfrm rot="16200000">
          <a:off x="13515962300" y="13290550"/>
          <a:ext cx="12065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473075</xdr:colOff>
      <xdr:row>70</xdr:row>
      <xdr:rowOff>193675</xdr:rowOff>
    </xdr:from>
    <xdr:to>
      <xdr:col>10</xdr:col>
      <xdr:colOff>669925</xdr:colOff>
      <xdr:row>72</xdr:row>
      <xdr:rowOff>142875</xdr:rowOff>
    </xdr:to>
    <xdr:sp macro="" textlink="">
      <xdr:nvSpPr>
        <xdr:cNvPr id="166" name="Right Arrow 165">
          <a:extLst>
            <a:ext uri="{FF2B5EF4-FFF2-40B4-BE49-F238E27FC236}">
              <a16:creationId xmlns:a16="http://schemas.microsoft.com/office/drawing/2014/main" id="{56289466-2AE4-D5A6-B93D-21188F5BE53A}"/>
            </a:ext>
          </a:extLst>
        </xdr:cNvPr>
        <xdr:cNvSpPr/>
      </xdr:nvSpPr>
      <xdr:spPr>
        <a:xfrm rot="5400000">
          <a:off x="13515987700" y="14560550"/>
          <a:ext cx="355600" cy="196850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368300</xdr:colOff>
      <xdr:row>71</xdr:row>
      <xdr:rowOff>19050</xdr:rowOff>
    </xdr:from>
    <xdr:to>
      <xdr:col>5</xdr:col>
      <xdr:colOff>469900</xdr:colOff>
      <xdr:row>72</xdr:row>
      <xdr:rowOff>6350</xdr:rowOff>
    </xdr:to>
    <xdr:sp macro="" textlink="">
      <xdr:nvSpPr>
        <xdr:cNvPr id="167" name="Down Arrow 166">
          <a:extLst>
            <a:ext uri="{FF2B5EF4-FFF2-40B4-BE49-F238E27FC236}">
              <a16:creationId xmlns:a16="http://schemas.microsoft.com/office/drawing/2014/main" id="{65C3A53A-7E08-E608-54DE-03D222BB275D}"/>
            </a:ext>
          </a:extLst>
        </xdr:cNvPr>
        <xdr:cNvSpPr/>
      </xdr:nvSpPr>
      <xdr:spPr>
        <a:xfrm>
          <a:off x="135203946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400050</xdr:colOff>
      <xdr:row>77</xdr:row>
      <xdr:rowOff>63500</xdr:rowOff>
    </xdr:from>
    <xdr:to>
      <xdr:col>5</xdr:col>
      <xdr:colOff>812800</xdr:colOff>
      <xdr:row>78</xdr:row>
      <xdr:rowOff>171450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F1CCC61E-6FB2-90CE-99BE-425341CF52E6}"/>
            </a:ext>
          </a:extLst>
        </xdr:cNvPr>
        <xdr:cNvCxnSpPr/>
      </xdr:nvCxnSpPr>
      <xdr:spPr>
        <a:xfrm>
          <a:off x="13520051700" y="15824200"/>
          <a:ext cx="412750" cy="3111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476250</xdr:colOff>
      <xdr:row>77</xdr:row>
      <xdr:rowOff>6350</xdr:rowOff>
    </xdr:from>
    <xdr:to>
      <xdr:col>5</xdr:col>
      <xdr:colOff>806450</xdr:colOff>
      <xdr:row>79</xdr:row>
      <xdr:rowOff>12700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98543EFE-045C-A513-8BCA-74C8A7D0DA65}"/>
            </a:ext>
          </a:extLst>
        </xdr:cNvPr>
        <xdr:cNvCxnSpPr/>
      </xdr:nvCxnSpPr>
      <xdr:spPr>
        <a:xfrm flipV="1">
          <a:off x="13520058050" y="15767050"/>
          <a:ext cx="330200" cy="4127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228600</xdr:colOff>
      <xdr:row>71</xdr:row>
      <xdr:rowOff>19050</xdr:rowOff>
    </xdr:from>
    <xdr:to>
      <xdr:col>1</xdr:col>
      <xdr:colOff>330200</xdr:colOff>
      <xdr:row>72</xdr:row>
      <xdr:rowOff>6350</xdr:rowOff>
    </xdr:to>
    <xdr:sp macro="" textlink="">
      <xdr:nvSpPr>
        <xdr:cNvPr id="173" name="Down Arrow 172">
          <a:extLst>
            <a:ext uri="{FF2B5EF4-FFF2-40B4-BE49-F238E27FC236}">
              <a16:creationId xmlns:a16="http://schemas.microsoft.com/office/drawing/2014/main" id="{846F9ABA-0423-17B2-7A05-25546677ED22}"/>
            </a:ext>
          </a:extLst>
        </xdr:cNvPr>
        <xdr:cNvSpPr/>
      </xdr:nvSpPr>
      <xdr:spPr>
        <a:xfrm>
          <a:off x="13523836300" y="145351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228600</xdr:colOff>
      <xdr:row>77</xdr:row>
      <xdr:rowOff>0</xdr:rowOff>
    </xdr:from>
    <xdr:to>
      <xdr:col>1</xdr:col>
      <xdr:colOff>330200</xdr:colOff>
      <xdr:row>77</xdr:row>
      <xdr:rowOff>190500</xdr:rowOff>
    </xdr:to>
    <xdr:sp macro="" textlink="">
      <xdr:nvSpPr>
        <xdr:cNvPr id="174" name="Down Arrow 173">
          <a:extLst>
            <a:ext uri="{FF2B5EF4-FFF2-40B4-BE49-F238E27FC236}">
              <a16:creationId xmlns:a16="http://schemas.microsoft.com/office/drawing/2014/main" id="{A49B3325-CEB5-DFB6-23A0-87AAEEA2A56B}"/>
            </a:ext>
          </a:extLst>
        </xdr:cNvPr>
        <xdr:cNvSpPr/>
      </xdr:nvSpPr>
      <xdr:spPr>
        <a:xfrm>
          <a:off x="13523836300" y="157607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215900</xdr:colOff>
      <xdr:row>77</xdr:row>
      <xdr:rowOff>63500</xdr:rowOff>
    </xdr:from>
    <xdr:to>
      <xdr:col>0</xdr:col>
      <xdr:colOff>685800</xdr:colOff>
      <xdr:row>79</xdr:row>
      <xdr:rowOff>101600</xdr:rowOff>
    </xdr:to>
    <xdr:sp macro="" textlink="">
      <xdr:nvSpPr>
        <xdr:cNvPr id="175" name="Smiley Face 174">
          <a:extLst>
            <a:ext uri="{FF2B5EF4-FFF2-40B4-BE49-F238E27FC236}">
              <a16:creationId xmlns:a16="http://schemas.microsoft.com/office/drawing/2014/main" id="{08FC46C7-64AD-AD01-40D4-275BD73AADBE}"/>
            </a:ext>
          </a:extLst>
        </xdr:cNvPr>
        <xdr:cNvSpPr/>
      </xdr:nvSpPr>
      <xdr:spPr>
        <a:xfrm>
          <a:off x="13524306200" y="1582420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196850</xdr:colOff>
      <xdr:row>79</xdr:row>
      <xdr:rowOff>184150</xdr:rowOff>
    </xdr:from>
    <xdr:to>
      <xdr:col>0</xdr:col>
      <xdr:colOff>666750</xdr:colOff>
      <xdr:row>82</xdr:row>
      <xdr:rowOff>19050</xdr:rowOff>
    </xdr:to>
    <xdr:sp macro="" textlink="">
      <xdr:nvSpPr>
        <xdr:cNvPr id="176" name="Smiley Face 175">
          <a:extLst>
            <a:ext uri="{FF2B5EF4-FFF2-40B4-BE49-F238E27FC236}">
              <a16:creationId xmlns:a16="http://schemas.microsoft.com/office/drawing/2014/main" id="{AC7713C7-E721-BCBA-1180-51DF67A0A73F}"/>
            </a:ext>
          </a:extLst>
        </xdr:cNvPr>
        <xdr:cNvSpPr/>
      </xdr:nvSpPr>
      <xdr:spPr>
        <a:xfrm>
          <a:off x="13524325250" y="16351250"/>
          <a:ext cx="469900" cy="444500"/>
        </a:xfrm>
        <a:prstGeom prst="smileyFace">
          <a:avLst>
            <a:gd name="adj" fmla="val 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215900</xdr:colOff>
      <xdr:row>79</xdr:row>
      <xdr:rowOff>12700</xdr:rowOff>
    </xdr:from>
    <xdr:ext cx="9979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?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4A4CEB7A-A2A4-DEF2-7EF7-D08D7D916A1C}"/>
                </a:ext>
              </a:extLst>
            </xdr:cNvPr>
            <xdr:cNvSpPr txBox="1"/>
          </xdr:nvSpPr>
          <xdr:spPr>
            <a:xfrm>
              <a:off x="13523778196" y="16179800"/>
              <a:ext cx="9979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?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342900</xdr:colOff>
      <xdr:row>71</xdr:row>
      <xdr:rowOff>6350</xdr:rowOff>
    </xdr:from>
    <xdr:to>
      <xdr:col>3</xdr:col>
      <xdr:colOff>444500</xdr:colOff>
      <xdr:row>71</xdr:row>
      <xdr:rowOff>196850</xdr:rowOff>
    </xdr:to>
    <xdr:sp macro="" textlink="">
      <xdr:nvSpPr>
        <xdr:cNvPr id="178" name="Down Arrow 177">
          <a:extLst>
            <a:ext uri="{FF2B5EF4-FFF2-40B4-BE49-F238E27FC236}">
              <a16:creationId xmlns:a16="http://schemas.microsoft.com/office/drawing/2014/main" id="{0E5798CA-39F9-A381-7D63-669E08FB0F89}"/>
            </a:ext>
          </a:extLst>
        </xdr:cNvPr>
        <xdr:cNvSpPr/>
      </xdr:nvSpPr>
      <xdr:spPr>
        <a:xfrm>
          <a:off x="13522071000" y="1452245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298450</xdr:colOff>
      <xdr:row>79</xdr:row>
      <xdr:rowOff>12700</xdr:rowOff>
    </xdr:from>
    <xdr:to>
      <xdr:col>3</xdr:col>
      <xdr:colOff>400050</xdr:colOff>
      <xdr:row>80</xdr:row>
      <xdr:rowOff>0</xdr:rowOff>
    </xdr:to>
    <xdr:sp macro="" textlink="">
      <xdr:nvSpPr>
        <xdr:cNvPr id="179" name="Down Arrow 178">
          <a:extLst>
            <a:ext uri="{FF2B5EF4-FFF2-40B4-BE49-F238E27FC236}">
              <a16:creationId xmlns:a16="http://schemas.microsoft.com/office/drawing/2014/main" id="{795F9A0F-C71B-68DE-DC23-3249E069C5DF}"/>
            </a:ext>
          </a:extLst>
        </xdr:cNvPr>
        <xdr:cNvSpPr/>
      </xdr:nvSpPr>
      <xdr:spPr>
        <a:xfrm>
          <a:off x="13522115450" y="16179800"/>
          <a:ext cx="101600" cy="1905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387350</xdr:colOff>
      <xdr:row>81</xdr:row>
      <xdr:rowOff>57150</xdr:rowOff>
    </xdr:from>
    <xdr:to>
      <xdr:col>5</xdr:col>
      <xdr:colOff>31750</xdr:colOff>
      <xdr:row>83</xdr:row>
      <xdr:rowOff>95250</xdr:rowOff>
    </xdr:to>
    <xdr:sp macro="" textlink="">
      <xdr:nvSpPr>
        <xdr:cNvPr id="180" name="Smiley Face 179">
          <a:extLst>
            <a:ext uri="{FF2B5EF4-FFF2-40B4-BE49-F238E27FC236}">
              <a16:creationId xmlns:a16="http://schemas.microsoft.com/office/drawing/2014/main" id="{EC7B36A4-2A7B-BA4D-A25F-1902D1C543EC}"/>
            </a:ext>
          </a:extLst>
        </xdr:cNvPr>
        <xdr:cNvSpPr/>
      </xdr:nvSpPr>
      <xdr:spPr>
        <a:xfrm>
          <a:off x="13520832750" y="16630650"/>
          <a:ext cx="469900" cy="44450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165100</xdr:colOff>
      <xdr:row>83</xdr:row>
      <xdr:rowOff>184150</xdr:rowOff>
    </xdr:from>
    <xdr:to>
      <xdr:col>6</xdr:col>
      <xdr:colOff>584200</xdr:colOff>
      <xdr:row>85</xdr:row>
      <xdr:rowOff>146050</xdr:rowOff>
    </xdr:to>
    <xdr:sp macro="" textlink="">
      <xdr:nvSpPr>
        <xdr:cNvPr id="182" name="Left Brace 181">
          <a:extLst>
            <a:ext uri="{FF2B5EF4-FFF2-40B4-BE49-F238E27FC236}">
              <a16:creationId xmlns:a16="http://schemas.microsoft.com/office/drawing/2014/main" id="{46F54DE2-4918-29D7-0183-710CFB6C4BF8}"/>
            </a:ext>
          </a:extLst>
        </xdr:cNvPr>
        <xdr:cNvSpPr/>
      </xdr:nvSpPr>
      <xdr:spPr>
        <a:xfrm rot="16200000">
          <a:off x="13521956700" y="14662150"/>
          <a:ext cx="368300" cy="5372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151192</xdr:colOff>
      <xdr:row>103</xdr:row>
      <xdr:rowOff>26609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25E27F78-00B1-9212-12C2-09811E7B1F72}"/>
                </a:ext>
              </a:extLst>
            </xdr:cNvPr>
            <xdr:cNvSpPr txBox="1"/>
          </xdr:nvSpPr>
          <xdr:spPr>
            <a:xfrm>
              <a:off x="13566316844" y="21338419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_0∗</a:t>
              </a:r>
              <a:r>
                <a:rPr lang="en-US" sz="1100" b="0" i="0">
                  <a:latin typeface="Cambria Math" panose="02040503050406030204" pitchFamily="18" charset="0"/>
                </a:rPr>
                <a:t>𝑇_0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774097</xdr:colOff>
      <xdr:row>103</xdr:row>
      <xdr:rowOff>44751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349F496-CACC-ED55-A8E4-BE8DA0E78985}"/>
                </a:ext>
              </a:extLst>
            </xdr:cNvPr>
            <xdr:cNvSpPr txBox="1"/>
          </xdr:nvSpPr>
          <xdr:spPr>
            <a:xfrm>
              <a:off x="13564036891" y="21356561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0</xdr:colOff>
      <xdr:row>116</xdr:row>
      <xdr:rowOff>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5" name="TextBox 184">
              <a:extLst>
                <a:ext uri="{FF2B5EF4-FFF2-40B4-BE49-F238E27FC236}">
                  <a16:creationId xmlns:a16="http://schemas.microsoft.com/office/drawing/2014/main" id="{6DD854AD-25BC-444A-AC3D-99AD7B24B74A}"/>
                </a:ext>
              </a:extLst>
            </xdr:cNvPr>
            <xdr:cNvSpPr txBox="1"/>
          </xdr:nvSpPr>
          <xdr:spPr>
            <a:xfrm>
              <a:off x="13563920779" y="24009048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508001</xdr:colOff>
      <xdr:row>118</xdr:row>
      <xdr:rowOff>42333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E1C134C7-D82D-6222-48C9-7B8AB7CB9E99}"/>
                </a:ext>
              </a:extLst>
            </xdr:cNvPr>
            <xdr:cNvSpPr txBox="1"/>
          </xdr:nvSpPr>
          <xdr:spPr>
            <a:xfrm>
              <a:off x="13565898350" y="24462619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671287</xdr:colOff>
      <xdr:row>122</xdr:row>
      <xdr:rowOff>48380</xdr:rowOff>
    </xdr:from>
    <xdr:ext cx="14995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↓↓↓↓↓↓↓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1DD63EC0-8639-C61E-C3C3-E2CE199040B2}"/>
                </a:ext>
              </a:extLst>
            </xdr:cNvPr>
            <xdr:cNvSpPr txBox="1"/>
          </xdr:nvSpPr>
          <xdr:spPr>
            <a:xfrm>
              <a:off x="13565735064" y="25291142"/>
              <a:ext cx="14995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↑𝑃_1∗𝑄_1↓↓↓↓↓↓↓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120953</xdr:colOff>
      <xdr:row>126</xdr:row>
      <xdr:rowOff>6048</xdr:rowOff>
    </xdr:from>
    <xdr:ext cx="14995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5436ADCE-C48B-A600-B7F6-92B1CB45C8DF}"/>
                </a:ext>
              </a:extLst>
            </xdr:cNvPr>
            <xdr:cNvSpPr txBox="1"/>
          </xdr:nvSpPr>
          <xdr:spPr>
            <a:xfrm>
              <a:off x="13563799826" y="26071286"/>
              <a:ext cx="14995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↑𝑃_1∗𝑄_1</a:t>
              </a:r>
              <a:r>
                <a:rPr lang="he-IL" sz="1100" b="0" i="0">
                  <a:latin typeface="Cambria Math" panose="02040503050406030204" pitchFamily="18" charset="0"/>
                </a:rPr>
                <a:t> (לל״ש)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290286</xdr:colOff>
      <xdr:row>129</xdr:row>
      <xdr:rowOff>12095</xdr:rowOff>
    </xdr:from>
    <xdr:ext cx="1437869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לל״ש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2A5A167-BB37-4646-8749-3EC9A41AE470}"/>
                </a:ext>
              </a:extLst>
            </xdr:cNvPr>
            <xdr:cNvSpPr txBox="1"/>
          </xdr:nvSpPr>
          <xdr:spPr>
            <a:xfrm>
              <a:off x="13563692178" y="26694190"/>
              <a:ext cx="1437869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187476</xdr:colOff>
      <xdr:row>146</xdr:row>
      <xdr:rowOff>48381</xdr:rowOff>
    </xdr:from>
    <xdr:ext cx="165558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לל״ש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 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E2A2B051-5330-107A-3EB7-3EE3B32C9A1A}"/>
                </a:ext>
              </a:extLst>
            </xdr:cNvPr>
            <xdr:cNvSpPr txBox="1"/>
          </xdr:nvSpPr>
          <xdr:spPr>
            <a:xfrm>
              <a:off x="13563577273" y="30226000"/>
              <a:ext cx="165558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 (לל״ש)∗</a:t>
              </a:r>
              <a:r>
                <a:rPr lang="en-US" sz="1100" b="0" i="0">
                  <a:latin typeface="Cambria Math" panose="02040503050406030204" pitchFamily="18" charset="0"/>
                </a:rPr>
                <a:t>𝑄↓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127000</xdr:colOff>
      <xdr:row>148</xdr:row>
      <xdr:rowOff>181428</xdr:rowOff>
    </xdr:from>
    <xdr:ext cx="143786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↓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B6C90D1A-80FE-DD4C-8CFC-2C96A3817D3E}"/>
                </a:ext>
              </a:extLst>
            </xdr:cNvPr>
            <xdr:cNvSpPr txBox="1"/>
          </xdr:nvSpPr>
          <xdr:spPr>
            <a:xfrm>
              <a:off x="13563855464" y="30770285"/>
              <a:ext cx="143786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latin typeface="Cambria Math" panose="02040503050406030204" pitchFamily="18" charset="0"/>
                </a:rPr>
                <a:t>↓𝑄</a:t>
              </a:r>
              <a:r>
                <a:rPr lang="he-IL" sz="1100" b="0" i="0">
                  <a:latin typeface="Cambria Math" panose="02040503050406030204" pitchFamily="18" charset="0"/>
                </a:rPr>
                <a:t>〗_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𝑇_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12</xdr:col>
      <xdr:colOff>373529</xdr:colOff>
      <xdr:row>189</xdr:row>
      <xdr:rowOff>194236</xdr:rowOff>
    </xdr:from>
    <xdr:to>
      <xdr:col>13</xdr:col>
      <xdr:colOff>635000</xdr:colOff>
      <xdr:row>195</xdr:row>
      <xdr:rowOff>89647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553D1426-8211-D41A-C946-3FCACF463D2A}"/>
            </a:ext>
          </a:extLst>
        </xdr:cNvPr>
        <xdr:cNvSpPr/>
      </xdr:nvSpPr>
      <xdr:spPr>
        <a:xfrm>
          <a:off x="13574776000" y="38630412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12</xdr:col>
      <xdr:colOff>224117</xdr:colOff>
      <xdr:row>190</xdr:row>
      <xdr:rowOff>52294</xdr:rowOff>
    </xdr:from>
    <xdr:to>
      <xdr:col>12</xdr:col>
      <xdr:colOff>814294</xdr:colOff>
      <xdr:row>192</xdr:row>
      <xdr:rowOff>22412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C3FE9262-F22D-AA26-D86B-B9CEC066A49D}"/>
            </a:ext>
          </a:extLst>
        </xdr:cNvPr>
        <xdr:cNvCxnSpPr/>
      </xdr:nvCxnSpPr>
      <xdr:spPr>
        <a:xfrm flipH="1">
          <a:off x="13575425941" y="38690176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418352</xdr:colOff>
      <xdr:row>189</xdr:row>
      <xdr:rowOff>29883</xdr:rowOff>
    </xdr:from>
    <xdr:to>
      <xdr:col>12</xdr:col>
      <xdr:colOff>806823</xdr:colOff>
      <xdr:row>192</xdr:row>
      <xdr:rowOff>7471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CA441C2A-EECD-71C3-9BFE-3DE8B7531563}"/>
            </a:ext>
          </a:extLst>
        </xdr:cNvPr>
        <xdr:cNvCxnSpPr/>
      </xdr:nvCxnSpPr>
      <xdr:spPr>
        <a:xfrm flipH="1">
          <a:off x="13575433412" y="38466059"/>
          <a:ext cx="388471" cy="58270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545353</xdr:colOff>
      <xdr:row>190</xdr:row>
      <xdr:rowOff>29883</xdr:rowOff>
    </xdr:from>
    <xdr:to>
      <xdr:col>15</xdr:col>
      <xdr:colOff>806824</xdr:colOff>
      <xdr:row>195</xdr:row>
      <xdr:rowOff>127000</xdr:rowOff>
    </xdr:to>
    <xdr:sp macro="" textlink="">
      <xdr:nvSpPr>
        <xdr:cNvPr id="198" name="Oval 197">
          <a:extLst>
            <a:ext uri="{FF2B5EF4-FFF2-40B4-BE49-F238E27FC236}">
              <a16:creationId xmlns:a16="http://schemas.microsoft.com/office/drawing/2014/main" id="{69446207-AE92-AD32-716E-7F394537FE5E}"/>
            </a:ext>
          </a:extLst>
        </xdr:cNvPr>
        <xdr:cNvSpPr/>
      </xdr:nvSpPr>
      <xdr:spPr>
        <a:xfrm>
          <a:off x="13572945706" y="38667765"/>
          <a:ext cx="1090706" cy="11056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200</a:t>
          </a:r>
          <a:endParaRPr lang="en-US" sz="1100"/>
        </a:p>
      </xdr:txBody>
    </xdr:sp>
    <xdr:clientData/>
  </xdr:twoCellAnchor>
  <xdr:twoCellAnchor>
    <xdr:from>
      <xdr:col>14</xdr:col>
      <xdr:colOff>395941</xdr:colOff>
      <xdr:row>190</xdr:row>
      <xdr:rowOff>89647</xdr:rowOff>
    </xdr:from>
    <xdr:to>
      <xdr:col>15</xdr:col>
      <xdr:colOff>156883</xdr:colOff>
      <xdr:row>192</xdr:row>
      <xdr:rowOff>59765</xdr:rowOff>
    </xdr:to>
    <xdr:cxnSp macro="">
      <xdr:nvCxnSpPr>
        <xdr:cNvPr id="199" name="Straight Connector 198">
          <a:extLst>
            <a:ext uri="{FF2B5EF4-FFF2-40B4-BE49-F238E27FC236}">
              <a16:creationId xmlns:a16="http://schemas.microsoft.com/office/drawing/2014/main" id="{CF8949D1-5D83-19F3-BF5A-83CA305844D4}"/>
            </a:ext>
          </a:extLst>
        </xdr:cNvPr>
        <xdr:cNvCxnSpPr/>
      </xdr:nvCxnSpPr>
      <xdr:spPr>
        <a:xfrm flipH="1">
          <a:off x="13573595647" y="38727529"/>
          <a:ext cx="590177" cy="37353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149412</xdr:colOff>
      <xdr:row>188</xdr:row>
      <xdr:rowOff>119529</xdr:rowOff>
    </xdr:from>
    <xdr:to>
      <xdr:col>15</xdr:col>
      <xdr:colOff>537883</xdr:colOff>
      <xdr:row>192</xdr:row>
      <xdr:rowOff>44824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607F5C30-AADE-F794-7277-3959556E1671}"/>
            </a:ext>
          </a:extLst>
        </xdr:cNvPr>
        <xdr:cNvCxnSpPr/>
      </xdr:nvCxnSpPr>
      <xdr:spPr>
        <a:xfrm>
          <a:off x="13573214647" y="38354000"/>
          <a:ext cx="388471" cy="73211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739588</xdr:colOff>
      <xdr:row>192</xdr:row>
      <xdr:rowOff>127000</xdr:rowOff>
    </xdr:from>
    <xdr:to>
      <xdr:col>14</xdr:col>
      <xdr:colOff>485589</xdr:colOff>
      <xdr:row>193</xdr:row>
      <xdr:rowOff>119529</xdr:rowOff>
    </xdr:to>
    <xdr:sp macro="" textlink="">
      <xdr:nvSpPr>
        <xdr:cNvPr id="202" name="Right Arrow 201">
          <a:extLst>
            <a:ext uri="{FF2B5EF4-FFF2-40B4-BE49-F238E27FC236}">
              <a16:creationId xmlns:a16="http://schemas.microsoft.com/office/drawing/2014/main" id="{D23FAF77-02B4-2508-E24B-CB9FB665210D}"/>
            </a:ext>
          </a:extLst>
        </xdr:cNvPr>
        <xdr:cNvSpPr/>
      </xdr:nvSpPr>
      <xdr:spPr>
        <a:xfrm>
          <a:off x="13574096176" y="39168294"/>
          <a:ext cx="575236" cy="19423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605117</xdr:colOff>
      <xdr:row>32</xdr:row>
      <xdr:rowOff>119530</xdr:rowOff>
    </xdr:from>
    <xdr:to>
      <xdr:col>5</xdr:col>
      <xdr:colOff>298824</xdr:colOff>
      <xdr:row>34</xdr:row>
      <xdr:rowOff>67235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C6532E51-90C3-B01E-177D-3CB74324E139}"/>
            </a:ext>
          </a:extLst>
        </xdr:cNvPr>
        <xdr:cNvCxnSpPr/>
      </xdr:nvCxnSpPr>
      <xdr:spPr>
        <a:xfrm flipH="1" flipV="1">
          <a:off x="13581746059" y="6648824"/>
          <a:ext cx="2181412" cy="3511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530412</xdr:colOff>
      <xdr:row>35</xdr:row>
      <xdr:rowOff>112058</xdr:rowOff>
    </xdr:from>
    <xdr:to>
      <xdr:col>1</xdr:col>
      <xdr:colOff>821765</xdr:colOff>
      <xdr:row>35</xdr:row>
      <xdr:rowOff>112058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6698F05-CB2C-F334-000F-6B5E4E71320A}"/>
            </a:ext>
          </a:extLst>
        </xdr:cNvPr>
        <xdr:cNvCxnSpPr/>
      </xdr:nvCxnSpPr>
      <xdr:spPr>
        <a:xfrm flipH="1">
          <a:off x="13584540059" y="7246470"/>
          <a:ext cx="29135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579438</xdr:colOff>
      <xdr:row>121</xdr:row>
      <xdr:rowOff>103188</xdr:rowOff>
    </xdr:from>
    <xdr:to>
      <xdr:col>7</xdr:col>
      <xdr:colOff>492125</xdr:colOff>
      <xdr:row>121</xdr:row>
      <xdr:rowOff>119063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B92C6383-42FB-18FC-E817-7D300FEEB90F}"/>
            </a:ext>
          </a:extLst>
        </xdr:cNvPr>
        <xdr:cNvCxnSpPr/>
      </xdr:nvCxnSpPr>
      <xdr:spPr>
        <a:xfrm flipH="1" flipV="1">
          <a:off x="13518721375" y="25130126"/>
          <a:ext cx="2389187" cy="158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619125</xdr:colOff>
      <xdr:row>127</xdr:row>
      <xdr:rowOff>127000</xdr:rowOff>
    </xdr:from>
    <xdr:to>
      <xdr:col>7</xdr:col>
      <xdr:colOff>531812</xdr:colOff>
      <xdr:row>127</xdr:row>
      <xdr:rowOff>142875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B79AA7AB-A959-9CAD-F60F-2B234267A7F6}"/>
            </a:ext>
          </a:extLst>
        </xdr:cNvPr>
        <xdr:cNvCxnSpPr/>
      </xdr:nvCxnSpPr>
      <xdr:spPr>
        <a:xfrm flipH="1" flipV="1">
          <a:off x="13518681688" y="26392188"/>
          <a:ext cx="2389187" cy="15875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492125</xdr:colOff>
      <xdr:row>121</xdr:row>
      <xdr:rowOff>95250</xdr:rowOff>
    </xdr:from>
    <xdr:to>
      <xdr:col>7</xdr:col>
      <xdr:colOff>515937</xdr:colOff>
      <xdr:row>127</xdr:row>
      <xdr:rowOff>127000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AD9D6C4C-B0FD-55D3-3797-EC66EFDF1EEE}"/>
            </a:ext>
          </a:extLst>
        </xdr:cNvPr>
        <xdr:cNvCxnSpPr/>
      </xdr:nvCxnSpPr>
      <xdr:spPr>
        <a:xfrm flipV="1">
          <a:off x="13518697563" y="25122188"/>
          <a:ext cx="23812" cy="1270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15875</xdr:colOff>
      <xdr:row>131</xdr:row>
      <xdr:rowOff>150813</xdr:rowOff>
    </xdr:from>
    <xdr:to>
      <xdr:col>17</xdr:col>
      <xdr:colOff>549275</xdr:colOff>
      <xdr:row>148</xdr:row>
      <xdr:rowOff>18208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C7415C4-FAD5-B742-9B00-1A19572B5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0409225" y="27241501"/>
          <a:ext cx="4660900" cy="3375770"/>
        </a:xfrm>
        <a:prstGeom prst="rect">
          <a:avLst/>
        </a:prstGeom>
      </xdr:spPr>
    </xdr:pic>
    <xdr:clientData/>
  </xdr:twoCellAnchor>
  <xdr:twoCellAnchor editAs="oneCell">
    <xdr:from>
      <xdr:col>6</xdr:col>
      <xdr:colOff>761485</xdr:colOff>
      <xdr:row>135</xdr:row>
      <xdr:rowOff>64172</xdr:rowOff>
    </xdr:from>
    <xdr:to>
      <xdr:col>13</xdr:col>
      <xdr:colOff>620940</xdr:colOff>
      <xdr:row>144</xdr:row>
      <xdr:rowOff>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E564E7D-0319-A24D-82F8-E709B120D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3639560" y="27980360"/>
          <a:ext cx="5637955" cy="1793204"/>
        </a:xfrm>
        <a:prstGeom prst="rect">
          <a:avLst/>
        </a:prstGeom>
      </xdr:spPr>
    </xdr:pic>
    <xdr:clientData/>
  </xdr:twoCellAnchor>
  <xdr:twoCellAnchor>
    <xdr:from>
      <xdr:col>3</xdr:col>
      <xdr:colOff>785812</xdr:colOff>
      <xdr:row>147</xdr:row>
      <xdr:rowOff>150812</xdr:rowOff>
    </xdr:from>
    <xdr:to>
      <xdr:col>5</xdr:col>
      <xdr:colOff>166687</xdr:colOff>
      <xdr:row>150</xdr:row>
      <xdr:rowOff>166687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915B8816-BABF-C5F0-F8C0-0113D847DBE5}"/>
            </a:ext>
          </a:extLst>
        </xdr:cNvPr>
        <xdr:cNvCxnSpPr/>
      </xdr:nvCxnSpPr>
      <xdr:spPr>
        <a:xfrm flipH="1">
          <a:off x="13520697813" y="30543500"/>
          <a:ext cx="1031875" cy="635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706437</xdr:colOff>
      <xdr:row>150</xdr:row>
      <xdr:rowOff>166687</xdr:rowOff>
    </xdr:from>
    <xdr:to>
      <xdr:col>5</xdr:col>
      <xdr:colOff>158750</xdr:colOff>
      <xdr:row>153</xdr:row>
      <xdr:rowOff>119062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CA8BDBF-B131-93FA-8570-98470ECDA2B0}"/>
            </a:ext>
          </a:extLst>
        </xdr:cNvPr>
        <xdr:cNvCxnSpPr/>
      </xdr:nvCxnSpPr>
      <xdr:spPr>
        <a:xfrm>
          <a:off x="13520705750" y="31178500"/>
          <a:ext cx="1103313" cy="5715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690562</xdr:colOff>
      <xdr:row>153</xdr:row>
      <xdr:rowOff>103187</xdr:rowOff>
    </xdr:from>
    <xdr:to>
      <xdr:col>3</xdr:col>
      <xdr:colOff>698500</xdr:colOff>
      <xdr:row>155</xdr:row>
      <xdr:rowOff>103187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2A28387E-6C1E-2995-AC19-398CB4591D98}"/>
            </a:ext>
          </a:extLst>
        </xdr:cNvPr>
        <xdr:cNvCxnSpPr/>
      </xdr:nvCxnSpPr>
      <xdr:spPr>
        <a:xfrm>
          <a:off x="13521817000" y="31734125"/>
          <a:ext cx="7938" cy="4127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293687</xdr:colOff>
      <xdr:row>155</xdr:row>
      <xdr:rowOff>87313</xdr:rowOff>
    </xdr:from>
    <xdr:to>
      <xdr:col>3</xdr:col>
      <xdr:colOff>690562</xdr:colOff>
      <xdr:row>157</xdr:row>
      <xdr:rowOff>119063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14E339BC-E00B-CD85-5300-E80FC782A7C0}"/>
            </a:ext>
          </a:extLst>
        </xdr:cNvPr>
        <xdr:cNvCxnSpPr/>
      </xdr:nvCxnSpPr>
      <xdr:spPr>
        <a:xfrm>
          <a:off x="13521824938" y="32131001"/>
          <a:ext cx="396875" cy="4445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301624</xdr:colOff>
      <xdr:row>157</xdr:row>
      <xdr:rowOff>119063</xdr:rowOff>
    </xdr:from>
    <xdr:to>
      <xdr:col>3</xdr:col>
      <xdr:colOff>301625</xdr:colOff>
      <xdr:row>159</xdr:row>
      <xdr:rowOff>134937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FF79354-784A-6EF6-000E-BC9F1DC5FD87}"/>
            </a:ext>
          </a:extLst>
        </xdr:cNvPr>
        <xdr:cNvCxnSpPr/>
      </xdr:nvCxnSpPr>
      <xdr:spPr>
        <a:xfrm flipH="1">
          <a:off x="13522213875" y="32575501"/>
          <a:ext cx="1" cy="42862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142875</xdr:colOff>
      <xdr:row>159</xdr:row>
      <xdr:rowOff>127000</xdr:rowOff>
    </xdr:from>
    <xdr:to>
      <xdr:col>3</xdr:col>
      <xdr:colOff>309561</xdr:colOff>
      <xdr:row>161</xdr:row>
      <xdr:rowOff>23812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EC69E1FF-E582-D462-BCA2-E16396EF880D}"/>
            </a:ext>
          </a:extLst>
        </xdr:cNvPr>
        <xdr:cNvCxnSpPr/>
      </xdr:nvCxnSpPr>
      <xdr:spPr>
        <a:xfrm>
          <a:off x="13522205939" y="32996188"/>
          <a:ext cx="166686" cy="309562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658812</xdr:colOff>
      <xdr:row>162</xdr:row>
      <xdr:rowOff>39687</xdr:rowOff>
    </xdr:from>
    <xdr:to>
      <xdr:col>3</xdr:col>
      <xdr:colOff>71436</xdr:colOff>
      <xdr:row>166</xdr:row>
      <xdr:rowOff>87312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6DC6A38A-CF2B-03A8-FD75-CEA3231E52DA}"/>
            </a:ext>
          </a:extLst>
        </xdr:cNvPr>
        <xdr:cNvCxnSpPr/>
      </xdr:nvCxnSpPr>
      <xdr:spPr>
        <a:xfrm>
          <a:off x="13522444064" y="33528000"/>
          <a:ext cx="1063624" cy="889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238124</xdr:colOff>
      <xdr:row>167</xdr:row>
      <xdr:rowOff>206374</xdr:rowOff>
    </xdr:from>
    <xdr:to>
      <xdr:col>1</xdr:col>
      <xdr:colOff>238125</xdr:colOff>
      <xdr:row>169</xdr:row>
      <xdr:rowOff>87312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7EBD93F7-617A-51FF-C5A3-CBA62692BE8E}"/>
            </a:ext>
          </a:extLst>
        </xdr:cNvPr>
        <xdr:cNvCxnSpPr/>
      </xdr:nvCxnSpPr>
      <xdr:spPr>
        <a:xfrm flipH="1">
          <a:off x="13523928375" y="34742437"/>
          <a:ext cx="1" cy="29368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209</xdr:row>
      <xdr:rowOff>47624</xdr:rowOff>
    </xdr:from>
    <xdr:to>
      <xdr:col>5</xdr:col>
      <xdr:colOff>402167</xdr:colOff>
      <xdr:row>218</xdr:row>
      <xdr:rowOff>69668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E6B22-480F-7DC2-2022-26B4A550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462333" y="22986999"/>
          <a:ext cx="4529667" cy="1831794"/>
        </a:xfrm>
        <a:prstGeom prst="rect">
          <a:avLst/>
        </a:prstGeom>
      </xdr:spPr>
    </xdr:pic>
    <xdr:clientData/>
  </xdr:twoCellAnchor>
  <xdr:oneCellAnchor>
    <xdr:from>
      <xdr:col>0</xdr:col>
      <xdr:colOff>47625</xdr:colOff>
      <xdr:row>224</xdr:row>
      <xdr:rowOff>79374</xdr:rowOff>
    </xdr:from>
    <xdr:ext cx="5291667" cy="2677584"/>
    <xdr:pic>
      <xdr:nvPicPr>
        <xdr:cNvPr id="3" name="image44.png">
          <a:extLst>
            <a:ext uri="{FF2B5EF4-FFF2-40B4-BE49-F238E27FC236}">
              <a16:creationId xmlns:a16="http://schemas.microsoft.com/office/drawing/2014/main" id="{3D47519E-0BBD-564F-A7ED-EC16E39D91C7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519652708" y="5524499"/>
          <a:ext cx="5291667" cy="26775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5293</xdr:colOff>
      <xdr:row>68</xdr:row>
      <xdr:rowOff>74083</xdr:rowOff>
    </xdr:from>
    <xdr:to>
      <xdr:col>6</xdr:col>
      <xdr:colOff>682626</xdr:colOff>
      <xdr:row>78</xdr:row>
      <xdr:rowOff>28197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FD5EE0-36DB-2F7B-760A-9069309FF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9356374" y="4111625"/>
          <a:ext cx="5630333" cy="1964948"/>
        </a:xfrm>
        <a:prstGeom prst="rect">
          <a:avLst/>
        </a:prstGeom>
      </xdr:spPr>
    </xdr:pic>
    <xdr:clientData/>
  </xdr:twoCellAnchor>
  <xdr:oneCellAnchor>
    <xdr:from>
      <xdr:col>0</xdr:col>
      <xdr:colOff>37042</xdr:colOff>
      <xdr:row>83</xdr:row>
      <xdr:rowOff>0</xdr:rowOff>
    </xdr:from>
    <xdr:ext cx="4852459" cy="2164291"/>
    <xdr:pic>
      <xdr:nvPicPr>
        <xdr:cNvPr id="5" name="image45.png">
          <a:extLst>
            <a:ext uri="{FF2B5EF4-FFF2-40B4-BE49-F238E27FC236}">
              <a16:creationId xmlns:a16="http://schemas.microsoft.com/office/drawing/2014/main" id="{E837B2F4-0C8C-1C49-864C-B52EE1360025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520102499" y="6450542"/>
          <a:ext cx="4852459" cy="2164291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12</xdr:row>
      <xdr:rowOff>89957</xdr:rowOff>
    </xdr:from>
    <xdr:to>
      <xdr:col>6</xdr:col>
      <xdr:colOff>9525</xdr:colOff>
      <xdr:row>25</xdr:row>
      <xdr:rowOff>161768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D5B1B9-7745-55BE-389B-B3F8F54D9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029475" y="2541057"/>
          <a:ext cx="4962525" cy="2713411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36</xdr:row>
      <xdr:rowOff>174625</xdr:rowOff>
    </xdr:from>
    <xdr:ext cx="5037667" cy="2508250"/>
    <xdr:pic>
      <xdr:nvPicPr>
        <xdr:cNvPr id="7" name="image54.png">
          <a:extLst>
            <a:ext uri="{FF2B5EF4-FFF2-40B4-BE49-F238E27FC236}">
              <a16:creationId xmlns:a16="http://schemas.microsoft.com/office/drawing/2014/main" id="{0C9387A8-5BD6-7E40-8168-10AAC25FBFD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519954332" y="6223000"/>
          <a:ext cx="5037667" cy="250825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245</xdr:row>
      <xdr:rowOff>58208</xdr:rowOff>
    </xdr:from>
    <xdr:to>
      <xdr:col>5</xdr:col>
      <xdr:colOff>603249</xdr:colOff>
      <xdr:row>258</xdr:row>
      <xdr:rowOff>49129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C2C0F2-E2BD-3B7F-57E5-EB1807353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261251" y="30236583"/>
          <a:ext cx="4730749" cy="2605004"/>
        </a:xfrm>
        <a:prstGeom prst="rect">
          <a:avLst/>
        </a:prstGeom>
      </xdr:spPr>
    </xdr:pic>
    <xdr:clientData/>
  </xdr:twoCellAnchor>
  <xdr:oneCellAnchor>
    <xdr:from>
      <xdr:col>1</xdr:col>
      <xdr:colOff>42333</xdr:colOff>
      <xdr:row>262</xdr:row>
      <xdr:rowOff>31749</xdr:rowOff>
    </xdr:from>
    <xdr:ext cx="4333875" cy="2090209"/>
    <xdr:pic>
      <xdr:nvPicPr>
        <xdr:cNvPr id="11" name="image50.png">
          <a:extLst>
            <a:ext uri="{FF2B5EF4-FFF2-40B4-BE49-F238E27FC236}">
              <a16:creationId xmlns:a16="http://schemas.microsoft.com/office/drawing/2014/main" id="{7A3B7A8F-ACE5-6E4D-B610-24BF6AFB9F9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519790292" y="33628541"/>
          <a:ext cx="4333875" cy="2090209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6612467" cy="3539066"/>
    <xdr:pic>
      <xdr:nvPicPr>
        <xdr:cNvPr id="12" name="image46.png">
          <a:extLst>
            <a:ext uri="{FF2B5EF4-FFF2-40B4-BE49-F238E27FC236}">
              <a16:creationId xmlns:a16="http://schemas.microsoft.com/office/drawing/2014/main" id="{E18648D9-FC77-D44A-8C3E-4F2FD744C1FC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5807224333" y="61531500"/>
          <a:ext cx="6612467" cy="3539066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6510867" cy="3632200"/>
    <xdr:pic>
      <xdr:nvPicPr>
        <xdr:cNvPr id="13" name="image49.png">
          <a:extLst>
            <a:ext uri="{FF2B5EF4-FFF2-40B4-BE49-F238E27FC236}">
              <a16:creationId xmlns:a16="http://schemas.microsoft.com/office/drawing/2014/main" id="{307A1CF2-08ED-3D44-A0B8-2A1B35E8E4A8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5807325933" y="72199500"/>
          <a:ext cx="6510867" cy="3632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6747933" cy="3987800"/>
    <xdr:pic>
      <xdr:nvPicPr>
        <xdr:cNvPr id="14" name="image53.png">
          <a:extLst>
            <a:ext uri="{FF2B5EF4-FFF2-40B4-BE49-F238E27FC236}">
              <a16:creationId xmlns:a16="http://schemas.microsoft.com/office/drawing/2014/main" id="{633B1AFB-3F14-C742-9622-4AAB4BEB592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5807088867" y="79629000"/>
          <a:ext cx="6747933" cy="3987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19051</xdr:colOff>
      <xdr:row>136</xdr:row>
      <xdr:rowOff>28574</xdr:rowOff>
    </xdr:from>
    <xdr:to>
      <xdr:col>6</xdr:col>
      <xdr:colOff>158750</xdr:colOff>
      <xdr:row>147</xdr:row>
      <xdr:rowOff>119647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175510A-9331-96EF-FBC5-84E0466BE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9880250" y="27676474"/>
          <a:ext cx="5092699" cy="2326273"/>
        </a:xfrm>
        <a:prstGeom prst="rect">
          <a:avLst/>
        </a:prstGeom>
      </xdr:spPr>
    </xdr:pic>
    <xdr:clientData/>
  </xdr:twoCellAnchor>
  <xdr:oneCellAnchor>
    <xdr:from>
      <xdr:col>0</xdr:col>
      <xdr:colOff>26458</xdr:colOff>
      <xdr:row>153</xdr:row>
      <xdr:rowOff>31751</xdr:rowOff>
    </xdr:from>
    <xdr:ext cx="6699250" cy="1979084"/>
    <xdr:pic>
      <xdr:nvPicPr>
        <xdr:cNvPr id="16" name="image51.png">
          <a:extLst>
            <a:ext uri="{FF2B5EF4-FFF2-40B4-BE49-F238E27FC236}">
              <a16:creationId xmlns:a16="http://schemas.microsoft.com/office/drawing/2014/main" id="{AAF85DB2-3461-E84A-A470-BD1C33CBCF7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518266292" y="24378709"/>
          <a:ext cx="6699250" cy="197908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14818</xdr:colOff>
      <xdr:row>172</xdr:row>
      <xdr:rowOff>75141</xdr:rowOff>
    </xdr:from>
    <xdr:to>
      <xdr:col>6</xdr:col>
      <xdr:colOff>558800</xdr:colOff>
      <xdr:row>183</xdr:row>
      <xdr:rowOff>86006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96F3409-CE1F-B3DF-527D-CB28CA1D1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9480200" y="35038241"/>
          <a:ext cx="5496982" cy="2246065"/>
        </a:xfrm>
        <a:prstGeom prst="rect">
          <a:avLst/>
        </a:prstGeom>
      </xdr:spPr>
    </xdr:pic>
    <xdr:clientData/>
  </xdr:twoCellAnchor>
  <xdr:oneCellAnchor>
    <xdr:from>
      <xdr:col>0</xdr:col>
      <xdr:colOff>21167</xdr:colOff>
      <xdr:row>188</xdr:row>
      <xdr:rowOff>153459</xdr:rowOff>
    </xdr:from>
    <xdr:ext cx="5371042" cy="2413000"/>
    <xdr:pic>
      <xdr:nvPicPr>
        <xdr:cNvPr id="18" name="image48.png">
          <a:extLst>
            <a:ext uri="{FF2B5EF4-FFF2-40B4-BE49-F238E27FC236}">
              <a16:creationId xmlns:a16="http://schemas.microsoft.com/office/drawing/2014/main" id="{2749EC3B-9E08-A44E-9921-12104C57CB22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519599791" y="32141584"/>
          <a:ext cx="5371042" cy="24130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438</xdr:row>
      <xdr:rowOff>0</xdr:rowOff>
    </xdr:from>
    <xdr:to>
      <xdr:col>7</xdr:col>
      <xdr:colOff>119944</xdr:colOff>
      <xdr:row>452</xdr:row>
      <xdr:rowOff>37041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894066-AA30-A66E-1055-E39BF7542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19093556" y="83603042"/>
          <a:ext cx="5898444" cy="2852208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121</xdr:row>
      <xdr:rowOff>3175</xdr:rowOff>
    </xdr:from>
    <xdr:to>
      <xdr:col>4</xdr:col>
      <xdr:colOff>409575</xdr:colOff>
      <xdr:row>129</xdr:row>
      <xdr:rowOff>127000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CACA06AF-F1A3-8F36-2B76-10EE675645D5}"/>
            </a:ext>
          </a:extLst>
        </xdr:cNvPr>
        <xdr:cNvCxnSpPr/>
      </xdr:nvCxnSpPr>
      <xdr:spPr>
        <a:xfrm flipV="1">
          <a:off x="13521280425" y="24603075"/>
          <a:ext cx="9525" cy="1749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714375</xdr:colOff>
      <xdr:row>126</xdr:row>
      <xdr:rowOff>123825</xdr:rowOff>
    </xdr:from>
    <xdr:to>
      <xdr:col>4</xdr:col>
      <xdr:colOff>771525</xdr:colOff>
      <xdr:row>126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FCD435F5-21B0-84E5-4E72-9DD3E200138E}"/>
            </a:ext>
          </a:extLst>
        </xdr:cNvPr>
        <xdr:cNvCxnSpPr/>
      </xdr:nvCxnSpPr>
      <xdr:spPr>
        <a:xfrm flipV="1">
          <a:off x="13520918475" y="25739725"/>
          <a:ext cx="2533650" cy="31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50800</xdr:colOff>
      <xdr:row>121</xdr:row>
      <xdr:rowOff>63500</xdr:rowOff>
    </xdr:from>
    <xdr:to>
      <xdr:col>4</xdr:col>
      <xdr:colOff>161925</xdr:colOff>
      <xdr:row>126</xdr:row>
      <xdr:rowOff>177800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B774459A-6719-FBD4-ABFB-E86724A72706}"/>
            </a:ext>
          </a:extLst>
        </xdr:cNvPr>
        <xdr:cNvCxnSpPr/>
      </xdr:nvCxnSpPr>
      <xdr:spPr>
        <a:xfrm flipV="1">
          <a:off x="13521528075" y="24663400"/>
          <a:ext cx="1762125" cy="11303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346075</xdr:colOff>
      <xdr:row>120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AC2C29AE-0510-397F-0EA8-63786C7CF757}"/>
                </a:ext>
              </a:extLst>
            </xdr:cNvPr>
            <xdr:cNvSpPr txBox="1"/>
          </xdr:nvSpPr>
          <xdr:spPr>
            <a:xfrm>
              <a:off x="13522917771" y="245094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511175</xdr:colOff>
      <xdr:row>123</xdr:row>
      <xdr:rowOff>139700</xdr:rowOff>
    </xdr:from>
    <xdr:to>
      <xdr:col>4</xdr:col>
      <xdr:colOff>409575</xdr:colOff>
      <xdr:row>123</xdr:row>
      <xdr:rowOff>155575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98A3D70E-62F2-241C-9A2C-90E290BD5143}"/>
            </a:ext>
          </a:extLst>
        </xdr:cNvPr>
        <xdr:cNvCxnSpPr/>
      </xdr:nvCxnSpPr>
      <xdr:spPr>
        <a:xfrm flipV="1">
          <a:off x="13521280425" y="25146000"/>
          <a:ext cx="2374900" cy="15875"/>
        </a:xfrm>
        <a:prstGeom prst="line">
          <a:avLst/>
        </a:prstGeom>
      </xdr:spPr>
      <xdr:style>
        <a:lnRef idx="2">
          <a:schemeClr val="accent4"/>
        </a:lnRef>
        <a:fillRef idx="0">
          <a:schemeClr val="accent4"/>
        </a:fillRef>
        <a:effectRef idx="1">
          <a:schemeClr val="accent4"/>
        </a:effectRef>
        <a:fontRef idx="minor">
          <a:schemeClr val="tx1"/>
        </a:fontRef>
      </xdr:style>
    </xdr:cxnSp>
    <xdr:clientData/>
  </xdr:twoCellAnchor>
  <xdr:oneCellAnchor>
    <xdr:from>
      <xdr:col>0</xdr:col>
      <xdr:colOff>793750</xdr:colOff>
      <xdr:row>123</xdr:row>
      <xdr:rowOff>49212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15D5108A-2173-F9A7-100E-97CA0A6B7146}"/>
                </a:ext>
              </a:extLst>
            </xdr:cNvPr>
            <xdr:cNvSpPr txBox="1"/>
          </xdr:nvSpPr>
          <xdr:spPr>
            <a:xfrm>
              <a:off x="13523295596" y="250555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669925</xdr:colOff>
      <xdr:row>123</xdr:row>
      <xdr:rowOff>79375</xdr:rowOff>
    </xdr:from>
    <xdr:to>
      <xdr:col>2</xdr:col>
      <xdr:colOff>819150</xdr:colOff>
      <xdr:row>124</xdr:row>
      <xdr:rowOff>31750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D33BC804-1C04-F275-69C8-92ECD46BE45C}"/>
            </a:ext>
          </a:extLst>
        </xdr:cNvPr>
        <xdr:cNvSpPr/>
      </xdr:nvSpPr>
      <xdr:spPr>
        <a:xfrm>
          <a:off x="1352252185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247650</xdr:colOff>
      <xdr:row>120</xdr:row>
      <xdr:rowOff>47625</xdr:rowOff>
    </xdr:from>
    <xdr:to>
      <xdr:col>4</xdr:col>
      <xdr:colOff>231775</xdr:colOff>
      <xdr:row>125</xdr:row>
      <xdr:rowOff>177800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F6B148C0-EAF5-5B52-2D15-ED9D57E8E185}"/>
            </a:ext>
          </a:extLst>
        </xdr:cNvPr>
        <xdr:cNvCxnSpPr/>
      </xdr:nvCxnSpPr>
      <xdr:spPr>
        <a:xfrm flipV="1">
          <a:off x="13521458225" y="24444325"/>
          <a:ext cx="1635125" cy="11461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520700</xdr:colOff>
      <xdr:row>119</xdr:row>
      <xdr:rowOff>112712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D5FA6E7A-5B81-8423-DC1B-7A7A6CF16D54}"/>
                </a:ext>
              </a:extLst>
            </xdr:cNvPr>
            <xdr:cNvSpPr txBox="1"/>
          </xdr:nvSpPr>
          <xdr:spPr>
            <a:xfrm>
              <a:off x="13522743146" y="243062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358775</xdr:colOff>
      <xdr:row>123</xdr:row>
      <xdr:rowOff>79375</xdr:rowOff>
    </xdr:from>
    <xdr:to>
      <xdr:col>3</xdr:col>
      <xdr:colOff>508000</xdr:colOff>
      <xdr:row>124</xdr:row>
      <xdr:rowOff>31750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7F4053DE-4FF8-9464-8F16-28F6B7FE3C62}"/>
            </a:ext>
          </a:extLst>
        </xdr:cNvPr>
        <xdr:cNvSpPr/>
      </xdr:nvSpPr>
      <xdr:spPr>
        <a:xfrm>
          <a:off x="13522007500" y="2508567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561975</xdr:colOff>
      <xdr:row>119</xdr:row>
      <xdr:rowOff>152400</xdr:rowOff>
    </xdr:from>
    <xdr:to>
      <xdr:col>4</xdr:col>
      <xdr:colOff>254000</xdr:colOff>
      <xdr:row>124</xdr:row>
      <xdr:rowOff>76200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307A76E2-3425-6033-458F-3DE3BF854F2F}"/>
            </a:ext>
          </a:extLst>
        </xdr:cNvPr>
        <xdr:cNvCxnSpPr/>
      </xdr:nvCxnSpPr>
      <xdr:spPr>
        <a:xfrm flipV="1">
          <a:off x="13521436000" y="24345900"/>
          <a:ext cx="1343025" cy="9398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44450</xdr:colOff>
      <xdr:row>119</xdr:row>
      <xdr:rowOff>11112</xdr:rowOff>
    </xdr:from>
    <xdr:ext cx="9026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FC1C9BDF-7490-00C0-EE06-06FCC5348EF5}"/>
                </a:ext>
              </a:extLst>
            </xdr:cNvPr>
            <xdr:cNvSpPr txBox="1"/>
          </xdr:nvSpPr>
          <xdr:spPr>
            <a:xfrm>
              <a:off x="13522393896" y="24204612"/>
              <a:ext cx="9026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12700</xdr:colOff>
      <xdr:row>123</xdr:row>
      <xdr:rowOff>85725</xdr:rowOff>
    </xdr:from>
    <xdr:to>
      <xdr:col>4</xdr:col>
      <xdr:colOff>161925</xdr:colOff>
      <xdr:row>124</xdr:row>
      <xdr:rowOff>38100</xdr:rowOff>
    </xdr:to>
    <xdr:sp macro="" textlink="">
      <xdr:nvSpPr>
        <xdr:cNvPr id="35" name="Oval 34">
          <a:extLst>
            <a:ext uri="{FF2B5EF4-FFF2-40B4-BE49-F238E27FC236}">
              <a16:creationId xmlns:a16="http://schemas.microsoft.com/office/drawing/2014/main" id="{D8B7DD59-256D-DEC6-5880-E5D5CB0D4FC6}"/>
            </a:ext>
          </a:extLst>
        </xdr:cNvPr>
        <xdr:cNvSpPr/>
      </xdr:nvSpPr>
      <xdr:spPr>
        <a:xfrm>
          <a:off x="13521528075" y="25092025"/>
          <a:ext cx="149225" cy="1555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3</xdr:col>
      <xdr:colOff>428625</xdr:colOff>
      <xdr:row>124</xdr:row>
      <xdr:rowOff>31750</xdr:rowOff>
    </xdr:from>
    <xdr:to>
      <xdr:col>3</xdr:col>
      <xdr:colOff>433387</xdr:colOff>
      <xdr:row>125</xdr:row>
      <xdr:rowOff>111125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B65EA68A-4B6D-9008-9CC2-093C424CF240}"/>
            </a:ext>
          </a:extLst>
        </xdr:cNvPr>
        <xdr:cNvCxnSpPr>
          <a:stCxn id="32" idx="4"/>
        </xdr:cNvCxnSpPr>
      </xdr:nvCxnSpPr>
      <xdr:spPr>
        <a:xfrm>
          <a:off x="13522082113" y="25241250"/>
          <a:ext cx="4762" cy="28257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124</xdr:row>
      <xdr:rowOff>19050</xdr:rowOff>
    </xdr:from>
    <xdr:to>
      <xdr:col>4</xdr:col>
      <xdr:colOff>77787</xdr:colOff>
      <xdr:row>126</xdr:row>
      <xdr:rowOff>57150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DEC777F3-50BB-2409-A9BB-230EE62DA595}"/>
            </a:ext>
          </a:extLst>
        </xdr:cNvPr>
        <xdr:cNvCxnSpPr/>
      </xdr:nvCxnSpPr>
      <xdr:spPr>
        <a:xfrm>
          <a:off x="13521612213" y="25228550"/>
          <a:ext cx="1587" cy="4445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520898</xdr:colOff>
      <xdr:row>467</xdr:row>
      <xdr:rowOff>163711</xdr:rowOff>
    </xdr:from>
    <xdr:to>
      <xdr:col>6</xdr:col>
      <xdr:colOff>754062</xdr:colOff>
      <xdr:row>485</xdr:row>
      <xdr:rowOff>167138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95FF32-95E2-E7BB-124C-E5F49396B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486784844" y="95493086"/>
          <a:ext cx="5174258" cy="3664599"/>
        </a:xfrm>
        <a:prstGeom prst="rect">
          <a:avLst/>
        </a:prstGeom>
      </xdr:spPr>
    </xdr:pic>
    <xdr:clientData/>
  </xdr:twoCellAnchor>
  <xdr:twoCellAnchor>
    <xdr:from>
      <xdr:col>11</xdr:col>
      <xdr:colOff>445324</xdr:colOff>
      <xdr:row>469</xdr:row>
      <xdr:rowOff>94838</xdr:rowOff>
    </xdr:from>
    <xdr:to>
      <xdr:col>11</xdr:col>
      <xdr:colOff>461817</xdr:colOff>
      <xdr:row>479</xdr:row>
      <xdr:rowOff>119578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DA287DC0-BD29-FA45-87F1-8B9406B1694A}"/>
            </a:ext>
          </a:extLst>
        </xdr:cNvPr>
        <xdr:cNvCxnSpPr/>
      </xdr:nvCxnSpPr>
      <xdr:spPr>
        <a:xfrm flipH="1" flipV="1">
          <a:off x="13520402683" y="1517238"/>
          <a:ext cx="16493" cy="205674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552532</xdr:colOff>
      <xdr:row>477</xdr:row>
      <xdr:rowOff>131948</xdr:rowOff>
    </xdr:from>
    <xdr:to>
      <xdr:col>12</xdr:col>
      <xdr:colOff>78344</xdr:colOff>
      <xdr:row>477</xdr:row>
      <xdr:rowOff>131948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F7804ED6-F524-4F46-B54C-1113F2ECF285}"/>
            </a:ext>
          </a:extLst>
        </xdr:cNvPr>
        <xdr:cNvCxnSpPr/>
      </xdr:nvCxnSpPr>
      <xdr:spPr>
        <a:xfrm>
          <a:off x="13519960656" y="3179948"/>
          <a:ext cx="282781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193800</xdr:colOff>
      <xdr:row>468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863D1A6B-366A-1749-873C-1EA9AB5DF474}"/>
                </a:ext>
              </a:extLst>
            </xdr:cNvPr>
            <xdr:cNvSpPr txBox="1"/>
          </xdr:nvSpPr>
          <xdr:spPr>
            <a:xfrm>
              <a:off x="13520157293" y="1349581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173183</xdr:colOff>
      <xdr:row>477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2FBEB4E0-63F6-E04B-806F-289DD1A69B2C}"/>
                </a:ext>
              </a:extLst>
            </xdr:cNvPr>
            <xdr:cNvSpPr txBox="1"/>
          </xdr:nvSpPr>
          <xdr:spPr>
            <a:xfrm>
              <a:off x="13522654410" y="308354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90714</xdr:colOff>
      <xdr:row>470</xdr:row>
      <xdr:rowOff>136071</xdr:rowOff>
    </xdr:from>
    <xdr:to>
      <xdr:col>11</xdr:col>
      <xdr:colOff>465941</xdr:colOff>
      <xdr:row>476</xdr:row>
      <xdr:rowOff>140195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A65E585F-2522-C540-9DB9-C52F74BB4B79}"/>
            </a:ext>
          </a:extLst>
        </xdr:cNvPr>
        <xdr:cNvCxnSpPr/>
      </xdr:nvCxnSpPr>
      <xdr:spPr>
        <a:xfrm flipV="1">
          <a:off x="13501943149" y="95447922"/>
          <a:ext cx="2024578" cy="121639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358733</xdr:colOff>
      <xdr:row>471</xdr:row>
      <xdr:rowOff>8247</xdr:rowOff>
    </xdr:from>
    <xdr:to>
      <xdr:col>11</xdr:col>
      <xdr:colOff>449447</xdr:colOff>
      <xdr:row>477</xdr:row>
      <xdr:rowOff>131948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C9E7DD25-E8FA-1B4D-A34D-1F6E587D7C30}"/>
            </a:ext>
          </a:extLst>
        </xdr:cNvPr>
        <xdr:cNvCxnSpPr/>
      </xdr:nvCxnSpPr>
      <xdr:spPr>
        <a:xfrm>
          <a:off x="13501959643" y="95522143"/>
          <a:ext cx="1740065" cy="13359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655616</xdr:colOff>
      <xdr:row>476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98FEE404-1A84-BE4E-A521-F46FA1517A0E}"/>
                </a:ext>
              </a:extLst>
            </xdr:cNvPr>
            <xdr:cNvSpPr txBox="1"/>
          </xdr:nvSpPr>
          <xdr:spPr>
            <a:xfrm>
              <a:off x="13503190423" y="96543174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:</a:t>
              </a:r>
              <a:r>
                <a:rPr lang="en-US" sz="1100" b="0" i="0">
                  <a:latin typeface="Cambria Math" panose="02040503050406030204" pitchFamily="18" charset="0"/>
                </a:rPr>
                <a:t>𝑃=100−2𝑄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635000</xdr:colOff>
      <xdr:row>470</xdr:row>
      <xdr:rowOff>19049</xdr:rowOff>
    </xdr:from>
    <xdr:ext cx="128035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A0BF6E1-4D30-2145-97D3-5671DC3ADA63}"/>
                </a:ext>
              </a:extLst>
            </xdr:cNvPr>
            <xdr:cNvSpPr txBox="1"/>
          </xdr:nvSpPr>
          <xdr:spPr>
            <a:xfrm>
              <a:off x="13503792435" y="95330900"/>
              <a:ext cx="128035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𝑆:𝑃=20+2𝑄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511298</xdr:colOff>
      <xdr:row>470</xdr:row>
      <xdr:rowOff>109764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4D3F9463-BFAE-9792-2851-ED6DCCEBE075}"/>
                </a:ext>
              </a:extLst>
            </xdr:cNvPr>
            <xdr:cNvSpPr txBox="1"/>
          </xdr:nvSpPr>
          <xdr:spPr>
            <a:xfrm>
              <a:off x="13500860715" y="954216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243278</xdr:colOff>
      <xdr:row>477</xdr:row>
      <xdr:rowOff>171616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70440DB9-6852-286A-83AB-296671F6A09E}"/>
                </a:ext>
              </a:extLst>
            </xdr:cNvPr>
            <xdr:cNvSpPr txBox="1"/>
          </xdr:nvSpPr>
          <xdr:spPr>
            <a:xfrm>
              <a:off x="13502778085" y="9689778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482434</xdr:colOff>
      <xdr:row>476</xdr:row>
      <xdr:rowOff>52037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F388FAA3-318C-65D4-05A3-A42A58F74E9B}"/>
                </a:ext>
              </a:extLst>
            </xdr:cNvPr>
            <xdr:cNvSpPr txBox="1"/>
          </xdr:nvSpPr>
          <xdr:spPr>
            <a:xfrm>
              <a:off x="13500889579" y="96576160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480</xdr:row>
      <xdr:rowOff>19051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F200F629-5A9D-09D7-CA82-6A52D6AD0C3E}"/>
                </a:ext>
              </a:extLst>
            </xdr:cNvPr>
            <xdr:cNvSpPr txBox="1"/>
          </xdr:nvSpPr>
          <xdr:spPr>
            <a:xfrm>
              <a:off x="13502291526" y="97351356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100−2𝑄=20+2𝑄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729837</xdr:colOff>
      <xdr:row>481</xdr:row>
      <xdr:rowOff>39667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2EC5CC04-41EA-B6C8-E07A-E131B7FDAA78}"/>
                </a:ext>
              </a:extLst>
            </xdr:cNvPr>
            <xdr:cNvSpPr txBox="1"/>
          </xdr:nvSpPr>
          <xdr:spPr>
            <a:xfrm>
              <a:off x="13502291526" y="9757401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4𝑄=80→𝑄=20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284512</xdr:colOff>
      <xdr:row>477</xdr:row>
      <xdr:rowOff>159246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C73289D4-9BC7-8056-D9BE-819FE8D4D118}"/>
                </a:ext>
              </a:extLst>
            </xdr:cNvPr>
            <xdr:cNvSpPr txBox="1"/>
          </xdr:nvSpPr>
          <xdr:spPr>
            <a:xfrm>
              <a:off x="13501912176" y="96885415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Q_0=20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453571</xdr:colOff>
      <xdr:row>474</xdr:row>
      <xdr:rowOff>37111</xdr:rowOff>
    </xdr:from>
    <xdr:to>
      <xdr:col>10</xdr:col>
      <xdr:colOff>457695</xdr:colOff>
      <xdr:row>477</xdr:row>
      <xdr:rowOff>115454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F4DA6764-61BA-9DEC-9301-473E9614B17C}"/>
            </a:ext>
          </a:extLst>
        </xdr:cNvPr>
        <xdr:cNvCxnSpPr/>
      </xdr:nvCxnSpPr>
      <xdr:spPr>
        <a:xfrm flipH="1">
          <a:off x="13502776071" y="96157143"/>
          <a:ext cx="4124" cy="68448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470065</xdr:colOff>
      <xdr:row>474</xdr:row>
      <xdr:rowOff>20617</xdr:rowOff>
    </xdr:from>
    <xdr:to>
      <xdr:col>11</xdr:col>
      <xdr:colOff>470064</xdr:colOff>
      <xdr:row>474</xdr:row>
      <xdr:rowOff>24741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45C34985-B0E2-CC74-FDFB-8C3FA4C224AA}"/>
            </a:ext>
          </a:extLst>
        </xdr:cNvPr>
        <xdr:cNvCxnSpPr/>
      </xdr:nvCxnSpPr>
      <xdr:spPr>
        <a:xfrm flipV="1">
          <a:off x="13501939026" y="96140649"/>
          <a:ext cx="824675" cy="4124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350486</xdr:colOff>
      <xdr:row>483</xdr:row>
      <xdr:rowOff>35544</xdr:rowOff>
    </xdr:from>
    <xdr:ext cx="2261721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=20+2∗20=60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40974425-7CB4-C896-2017-371DFFB11DC7}"/>
                </a:ext>
              </a:extLst>
            </xdr:cNvPr>
            <xdr:cNvSpPr txBox="1"/>
          </xdr:nvSpPr>
          <xdr:spPr>
            <a:xfrm>
              <a:off x="13502270909" y="97973986"/>
              <a:ext cx="2261721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𝑃=20+2𝑄=20+2∗20=60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672110</xdr:colOff>
      <xdr:row>473</xdr:row>
      <xdr:rowOff>142751</xdr:rowOff>
    </xdr:from>
    <xdr:ext cx="1861753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317FC611-D833-0BCB-8D3C-85B2DFADF61C}"/>
                </a:ext>
              </a:extLst>
            </xdr:cNvPr>
            <xdr:cNvSpPr txBox="1"/>
          </xdr:nvSpPr>
          <xdr:spPr>
            <a:xfrm>
              <a:off x="13500699903" y="96060738"/>
              <a:ext cx="1861753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511299</xdr:colOff>
      <xdr:row>474</xdr:row>
      <xdr:rowOff>49480</xdr:rowOff>
    </xdr:from>
    <xdr:to>
      <xdr:col>11</xdr:col>
      <xdr:colOff>437077</xdr:colOff>
      <xdr:row>476</xdr:row>
      <xdr:rowOff>94838</xdr:rowOff>
    </xdr:to>
    <xdr:sp macro="" textlink="">
      <xdr:nvSpPr>
        <xdr:cNvPr id="59" name="Right Triangle 58">
          <a:extLst>
            <a:ext uri="{FF2B5EF4-FFF2-40B4-BE49-F238E27FC236}">
              <a16:creationId xmlns:a16="http://schemas.microsoft.com/office/drawing/2014/main" id="{E1227820-A200-2DE9-9A88-CB6B2E54D3F9}"/>
            </a:ext>
          </a:extLst>
        </xdr:cNvPr>
        <xdr:cNvSpPr/>
      </xdr:nvSpPr>
      <xdr:spPr>
        <a:xfrm rot="5400000">
          <a:off x="13502122515" y="96019010"/>
          <a:ext cx="449449" cy="75045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523668</xdr:colOff>
      <xdr:row>485</xdr:row>
      <xdr:rowOff>188110</xdr:rowOff>
    </xdr:from>
    <xdr:ext cx="226172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𝑃𝑟𝑜𝑓𝑖𝑡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60−20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5B789E5-EC32-06FC-FA34-7058E5F0E820}"/>
                </a:ext>
              </a:extLst>
            </xdr:cNvPr>
            <xdr:cNvSpPr txBox="1"/>
          </xdr:nvSpPr>
          <xdr:spPr>
            <a:xfrm>
              <a:off x="13502097727" y="98530642"/>
              <a:ext cx="226172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𝑃𝑟𝑜𝑓𝑖𝑡=(60−20)∗20/2=400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531915</xdr:colOff>
      <xdr:row>471</xdr:row>
      <xdr:rowOff>41234</xdr:rowOff>
    </xdr:from>
    <xdr:to>
      <xdr:col>11</xdr:col>
      <xdr:colOff>441200</xdr:colOff>
      <xdr:row>474</xdr:row>
      <xdr:rowOff>8248</xdr:rowOff>
    </xdr:to>
    <xdr:sp macro="" textlink="">
      <xdr:nvSpPr>
        <xdr:cNvPr id="61" name="Right Triangle 60">
          <a:extLst>
            <a:ext uri="{FF2B5EF4-FFF2-40B4-BE49-F238E27FC236}">
              <a16:creationId xmlns:a16="http://schemas.microsoft.com/office/drawing/2014/main" id="{61DB0B0E-42DD-7D28-4D9A-5AF64B8B7655}"/>
            </a:ext>
          </a:extLst>
        </xdr:cNvPr>
        <xdr:cNvSpPr/>
      </xdr:nvSpPr>
      <xdr:spPr>
        <a:xfrm>
          <a:off x="13501967890" y="95555130"/>
          <a:ext cx="733961" cy="573150"/>
        </a:xfrm>
        <a:prstGeom prst="rtTriangle">
          <a:avLst/>
        </a:prstGeom>
      </xdr:spPr>
      <xdr:style>
        <a:lnRef idx="2">
          <a:schemeClr val="accent3">
            <a:shade val="15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820552</xdr:colOff>
      <xdr:row>489</xdr:row>
      <xdr:rowOff>43791</xdr:rowOff>
    </xdr:from>
    <xdr:ext cx="2789513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O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𝑑𝑒𝑓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𝐻𝑎𝑧𝑎𝑟h𝑎𝑛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60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72C72267-9AD3-28F2-00E0-16EB2FF14364}"/>
                </a:ext>
              </a:extLst>
            </xdr:cNvPr>
            <xdr:cNvSpPr txBox="1"/>
          </xdr:nvSpPr>
          <xdr:spPr>
            <a:xfrm>
              <a:off x="13502097727" y="99194505"/>
              <a:ext cx="2789513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O𝑑𝑒𝑓 𝐻𝑎𝑧𝑎𝑟ℎ𝑎𝑛=(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60</a:t>
              </a:r>
              <a:r>
                <a:rPr lang="en-US" sz="1100" b="0" i="0">
                  <a:latin typeface="Cambria Math" panose="02040503050406030204" pitchFamily="18" charset="0"/>
                </a:rPr>
                <a:t>)∗20/2=400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495</xdr:row>
      <xdr:rowOff>1</xdr:rowOff>
    </xdr:from>
    <xdr:to>
      <xdr:col>7</xdr:col>
      <xdr:colOff>212531</xdr:colOff>
      <xdr:row>516</xdr:row>
      <xdr:rowOff>137990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A6DD3EA-A6DB-D6EF-C10E-F9BB79EBC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497777713" y="100418123"/>
          <a:ext cx="5981959" cy="4383418"/>
        </a:xfrm>
        <a:prstGeom prst="rect">
          <a:avLst/>
        </a:prstGeom>
      </xdr:spPr>
    </xdr:pic>
    <xdr:clientData/>
  </xdr:twoCellAnchor>
  <xdr:twoCellAnchor>
    <xdr:from>
      <xdr:col>12</xdr:col>
      <xdr:colOff>492448</xdr:colOff>
      <xdr:row>497</xdr:row>
      <xdr:rowOff>196979</xdr:rowOff>
    </xdr:from>
    <xdr:to>
      <xdr:col>12</xdr:col>
      <xdr:colOff>497632</xdr:colOff>
      <xdr:row>516</xdr:row>
      <xdr:rowOff>165877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DC85443C-A4C5-DE28-A370-ED1CBED516E0}"/>
            </a:ext>
          </a:extLst>
        </xdr:cNvPr>
        <xdr:cNvCxnSpPr/>
      </xdr:nvCxnSpPr>
      <xdr:spPr>
        <a:xfrm flipV="1">
          <a:off x="13493371592" y="101019428"/>
          <a:ext cx="5184" cy="381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342122</xdr:colOff>
      <xdr:row>514</xdr:row>
      <xdr:rowOff>88123</xdr:rowOff>
    </xdr:from>
    <xdr:to>
      <xdr:col>13</xdr:col>
      <xdr:colOff>5184</xdr:colOff>
      <xdr:row>514</xdr:row>
      <xdr:rowOff>114041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E7DFC9F-EE60-164C-92F2-F60392EC62FA}"/>
            </a:ext>
          </a:extLst>
        </xdr:cNvPr>
        <xdr:cNvCxnSpPr/>
      </xdr:nvCxnSpPr>
      <xdr:spPr>
        <a:xfrm flipV="1">
          <a:off x="13493039836" y="104347347"/>
          <a:ext cx="3784082" cy="2591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5183</xdr:colOff>
      <xdr:row>513</xdr:row>
      <xdr:rowOff>172616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משאיות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5BD882F1-CBB2-5A29-5B0F-564274D76558}"/>
                </a:ext>
              </a:extLst>
            </xdr:cNvPr>
            <xdr:cNvSpPr txBox="1"/>
          </xdr:nvSpPr>
          <xdr:spPr>
            <a:xfrm>
              <a:off x="13496440927" y="104229677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משאיות 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482081</xdr:colOff>
      <xdr:row>496</xdr:row>
      <xdr:rowOff>141514</xdr:rowOff>
    </xdr:from>
    <xdr:ext cx="1544134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אוטובוסים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32F182D7-6C75-AF62-09C0-06EA0A57EA1E}"/>
                </a:ext>
              </a:extLst>
            </xdr:cNvPr>
            <xdr:cNvSpPr txBox="1"/>
          </xdr:nvSpPr>
          <xdr:spPr>
            <a:xfrm>
              <a:off x="13492667213" y="100761800"/>
              <a:ext cx="1544134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אוטובוסים </a:t>
              </a:r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285101</xdr:colOff>
      <xdr:row>503</xdr:row>
      <xdr:rowOff>57020</xdr:rowOff>
    </xdr:from>
    <xdr:to>
      <xdr:col>12</xdr:col>
      <xdr:colOff>502816</xdr:colOff>
      <xdr:row>514</xdr:row>
      <xdr:rowOff>77756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D36FD8B8-8315-5836-A9E2-78BA1B61D7BD}"/>
            </a:ext>
          </a:extLst>
        </xdr:cNvPr>
        <xdr:cNvCxnSpPr/>
      </xdr:nvCxnSpPr>
      <xdr:spPr>
        <a:xfrm>
          <a:off x="13493366408" y="102092449"/>
          <a:ext cx="1866123" cy="2244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824202</xdr:colOff>
      <xdr:row>507</xdr:row>
      <xdr:rowOff>129591</xdr:rowOff>
    </xdr:from>
    <xdr:to>
      <xdr:col>12</xdr:col>
      <xdr:colOff>492448</xdr:colOff>
      <xdr:row>514</xdr:row>
      <xdr:rowOff>88124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AF85194B-E47C-33E8-D08C-5695D6F8C620}"/>
            </a:ext>
          </a:extLst>
        </xdr:cNvPr>
        <xdr:cNvCxnSpPr/>
      </xdr:nvCxnSpPr>
      <xdr:spPr>
        <a:xfrm>
          <a:off x="13493376776" y="102973673"/>
          <a:ext cx="2965062" cy="13736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12</xdr:col>
      <xdr:colOff>368040</xdr:colOff>
      <xdr:row>502</xdr:row>
      <xdr:rowOff>146698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פועלים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16C5848-2510-7B77-D76D-B976B21D55F1}"/>
                </a:ext>
              </a:extLst>
            </xdr:cNvPr>
            <xdr:cNvSpPr txBox="1"/>
          </xdr:nvSpPr>
          <xdr:spPr>
            <a:xfrm>
              <a:off x="13491957050" y="101979963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331755</xdr:colOff>
      <xdr:row>507</xdr:row>
      <xdr:rowOff>22289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0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935411A-2DEE-FF0A-0B99-0571C92EC67B}"/>
                </a:ext>
              </a:extLst>
            </xdr:cNvPr>
            <xdr:cNvSpPr txBox="1"/>
          </xdr:nvSpPr>
          <xdr:spPr>
            <a:xfrm>
              <a:off x="13491993335" y="102866371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803468</xdr:colOff>
      <xdr:row>514</xdr:row>
      <xdr:rowOff>110412</xdr:rowOff>
    </xdr:from>
    <xdr:ext cx="1544134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מכונות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A627DF7-F3A4-AB34-2D69-9B3937FCA880}"/>
                </a:ext>
              </a:extLst>
            </xdr:cNvPr>
            <xdr:cNvSpPr txBox="1"/>
          </xdr:nvSpPr>
          <xdr:spPr>
            <a:xfrm>
              <a:off x="13495642642" y="104369636"/>
              <a:ext cx="1544134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</a:t>
              </a:r>
              <a:r>
                <a:rPr lang="he-IL" sz="1100" b="0" i="0">
                  <a:latin typeface="Cambria Math" panose="02040503050406030204" pitchFamily="18" charset="0"/>
                </a:rPr>
                <a:t>מכונות</a:t>
              </a:r>
              <a:r>
                <a:rPr lang="en-US" sz="1100" b="0" i="0">
                  <a:latin typeface="Cambria Math" panose="02040503050406030204" pitchFamily="18" charset="0"/>
                </a:rPr>
                <a:t>)</a:t>
              </a:r>
              <a:r>
                <a:rPr lang="he-IL" sz="1100" b="0" i="0">
                  <a:latin typeface="Cambria Math" panose="02040503050406030204" pitchFamily="18" charset="0"/>
                </a:rPr>
                <a:t>=8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326571</xdr:colOff>
      <xdr:row>514</xdr:row>
      <xdr:rowOff>110412</xdr:rowOff>
    </xdr:from>
    <xdr:ext cx="1544134" cy="21108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פועלים</m:t>
                            </m:r>
                          </m:e>
                        </m:d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F4D2FB9D-EEE6-8C89-0B47-D0476A7A2B73}"/>
                </a:ext>
              </a:extLst>
            </xdr:cNvPr>
            <xdr:cNvSpPr txBox="1"/>
          </xdr:nvSpPr>
          <xdr:spPr>
            <a:xfrm>
              <a:off x="13494471131" y="104369636"/>
              <a:ext cx="1544134" cy="21108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𝑋_𝑀𝐴𝑋(</a:t>
              </a:r>
              <a:r>
                <a:rPr lang="he-IL" sz="1100" b="0" i="0">
                  <a:latin typeface="Cambria Math" panose="02040503050406030204" pitchFamily="18" charset="0"/>
                </a:rPr>
                <a:t>פועלים</a:t>
              </a:r>
              <a:r>
                <a:rPr lang="en-US" sz="1100" b="0" i="0">
                  <a:latin typeface="Cambria Math" panose="02040503050406030204" pitchFamily="18" charset="0"/>
                </a:rPr>
                <a:t>) </a:t>
              </a:r>
              <a:r>
                <a:rPr lang="he-IL" sz="1100" b="0" i="0">
                  <a:latin typeface="Cambria Math" panose="02040503050406030204" pitchFamily="18" charset="0"/>
                </a:rPr>
                <a:t>=6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581543</xdr:colOff>
      <xdr:row>500</xdr:row>
      <xdr:rowOff>166460</xdr:rowOff>
    </xdr:from>
    <xdr:ext cx="173702" cy="217654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92867666-CAB9-0CDE-3413-2EB9067D78F0}"/>
                </a:ext>
              </a:extLst>
            </xdr:cNvPr>
            <xdr:cNvSpPr txBox="1"/>
          </xdr:nvSpPr>
          <xdr:spPr>
            <a:xfrm rot="2785842">
              <a:off x="13492936763" y="102596819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𝑌=12−2𝑋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326571</xdr:colOff>
      <xdr:row>512</xdr:row>
      <xdr:rowOff>6737</xdr:rowOff>
    </xdr:from>
    <xdr:ext cx="2176542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62394441-98AA-84B4-CD3B-DA0C7DB969F5}"/>
                </a:ext>
              </a:extLst>
            </xdr:cNvPr>
            <xdr:cNvSpPr txBox="1"/>
          </xdr:nvSpPr>
          <xdr:spPr>
            <a:xfrm rot="1638043">
              <a:off x="13494662927" y="103861635"/>
              <a:ext cx="2176542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𝑌=8−𝑋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165877</xdr:colOff>
      <xdr:row>510</xdr:row>
      <xdr:rowOff>72572</xdr:rowOff>
    </xdr:from>
    <xdr:to>
      <xdr:col>12</xdr:col>
      <xdr:colOff>513183</xdr:colOff>
      <xdr:row>510</xdr:row>
      <xdr:rowOff>82939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7EB12EB1-D45D-DF66-FDFD-DFCFB01CA6C3}"/>
            </a:ext>
          </a:extLst>
        </xdr:cNvPr>
        <xdr:cNvCxnSpPr/>
      </xdr:nvCxnSpPr>
      <xdr:spPr>
        <a:xfrm>
          <a:off x="13493356041" y="103523143"/>
          <a:ext cx="1171510" cy="1036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134775</xdr:colOff>
      <xdr:row>510</xdr:row>
      <xdr:rowOff>93307</xdr:rowOff>
    </xdr:from>
    <xdr:to>
      <xdr:col>11</xdr:col>
      <xdr:colOff>160693</xdr:colOff>
      <xdr:row>514</xdr:row>
      <xdr:rowOff>103674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E3C52F31-FB26-30C1-D686-8537D70AF610}"/>
            </a:ext>
          </a:extLst>
        </xdr:cNvPr>
        <xdr:cNvCxnSpPr/>
      </xdr:nvCxnSpPr>
      <xdr:spPr>
        <a:xfrm>
          <a:off x="13494532735" y="103543878"/>
          <a:ext cx="25918" cy="819020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243632</xdr:colOff>
      <xdr:row>514</xdr:row>
      <xdr:rowOff>125962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0E5046-F3E7-5009-AE01-71BE4823BFCC}"/>
                </a:ext>
              </a:extLst>
            </xdr:cNvPr>
            <xdr:cNvSpPr txBox="1"/>
          </xdr:nvSpPr>
          <xdr:spPr>
            <a:xfrm>
              <a:off x="13493729866" y="104385186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673877</xdr:colOff>
      <xdr:row>510</xdr:row>
      <xdr:rowOff>1553</xdr:rowOff>
    </xdr:from>
    <xdr:ext cx="154413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A27B9114-700A-7489-D735-8ED7750ADECF}"/>
                </a:ext>
              </a:extLst>
            </xdr:cNvPr>
            <xdr:cNvSpPr txBox="1"/>
          </xdr:nvSpPr>
          <xdr:spPr>
            <a:xfrm>
              <a:off x="13492475417" y="103452124"/>
              <a:ext cx="154413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171061</xdr:colOff>
      <xdr:row>507</xdr:row>
      <xdr:rowOff>181428</xdr:rowOff>
    </xdr:from>
    <xdr:to>
      <xdr:col>12</xdr:col>
      <xdr:colOff>482081</xdr:colOff>
      <xdr:row>510</xdr:row>
      <xdr:rowOff>88123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1928CC39-5C4D-BA2C-A4FC-AB4C715996FC}"/>
            </a:ext>
          </a:extLst>
        </xdr:cNvPr>
        <xdr:cNvCxnSpPr/>
      </xdr:nvCxnSpPr>
      <xdr:spPr>
        <a:xfrm>
          <a:off x="13493387143" y="103025510"/>
          <a:ext cx="1135224" cy="513184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347305</xdr:colOff>
      <xdr:row>510</xdr:row>
      <xdr:rowOff>88122</xdr:rowOff>
    </xdr:from>
    <xdr:to>
      <xdr:col>11</xdr:col>
      <xdr:colOff>181428</xdr:colOff>
      <xdr:row>514</xdr:row>
      <xdr:rowOff>93307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116473E3-5970-B4DF-5268-EF4B023EC515}"/>
            </a:ext>
          </a:extLst>
        </xdr:cNvPr>
        <xdr:cNvCxnSpPr/>
      </xdr:nvCxnSpPr>
      <xdr:spPr>
        <a:xfrm>
          <a:off x="13494512000" y="103538693"/>
          <a:ext cx="658327" cy="813838"/>
        </a:xfrm>
        <a:prstGeom prst="lin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539102</xdr:colOff>
      <xdr:row>511</xdr:row>
      <xdr:rowOff>150327</xdr:rowOff>
    </xdr:from>
    <xdr:to>
      <xdr:col>10</xdr:col>
      <xdr:colOff>730898</xdr:colOff>
      <xdr:row>513</xdr:row>
      <xdr:rowOff>25919</xdr:rowOff>
    </xdr:to>
    <xdr:sp macro="" textlink="">
      <xdr:nvSpPr>
        <xdr:cNvPr id="94" name="Oval 93">
          <a:extLst>
            <a:ext uri="{FF2B5EF4-FFF2-40B4-BE49-F238E27FC236}">
              <a16:creationId xmlns:a16="http://schemas.microsoft.com/office/drawing/2014/main" id="{10E72619-1362-C1FB-5198-DE34F3B63346}"/>
            </a:ext>
          </a:extLst>
        </xdr:cNvPr>
        <xdr:cNvSpPr/>
      </xdr:nvSpPr>
      <xdr:spPr>
        <a:xfrm>
          <a:off x="13494786734" y="103803062"/>
          <a:ext cx="191796" cy="27991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7135</xdr:colOff>
      <xdr:row>941</xdr:row>
      <xdr:rowOff>79759</xdr:rowOff>
    </xdr:from>
    <xdr:to>
      <xdr:col>5</xdr:col>
      <xdr:colOff>478034</xdr:colOff>
      <xdr:row>949</xdr:row>
      <xdr:rowOff>177159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83F1FE-3275-E099-6E46-F5E5935BB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014185" y="1328355"/>
          <a:ext cx="4591264" cy="1724142"/>
        </a:xfrm>
        <a:prstGeom prst="rect">
          <a:avLst/>
        </a:prstGeom>
      </xdr:spPr>
    </xdr:pic>
    <xdr:clientData/>
  </xdr:twoCellAnchor>
  <xdr:twoCellAnchor>
    <xdr:from>
      <xdr:col>2</xdr:col>
      <xdr:colOff>631432</xdr:colOff>
      <xdr:row>953</xdr:row>
      <xdr:rowOff>67781</xdr:rowOff>
    </xdr:from>
    <xdr:to>
      <xdr:col>2</xdr:col>
      <xdr:colOff>638567</xdr:colOff>
      <xdr:row>960</xdr:row>
      <xdr:rowOff>174803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B38F820-FB1A-C153-0C2A-4BF09CA0BC80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9F20263-EA12-3C10-F27C-24CEF084B2AB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C123E6FB-D207-377B-6691-44BFCE326CB8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131994</xdr:colOff>
      <xdr:row>959</xdr:row>
      <xdr:rowOff>99888</xdr:rowOff>
    </xdr:from>
    <xdr:to>
      <xdr:col>3</xdr:col>
      <xdr:colOff>24972</xdr:colOff>
      <xdr:row>959</xdr:row>
      <xdr:rowOff>110590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B393D90E-8DF2-4B9C-F3CA-4EF0045D59EB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438792</xdr:colOff>
      <xdr:row>953</xdr:row>
      <xdr:rowOff>185505</xdr:rowOff>
    </xdr:from>
    <xdr:to>
      <xdr:col>1</xdr:col>
      <xdr:colOff>442359</xdr:colOff>
      <xdr:row>959</xdr:row>
      <xdr:rowOff>107023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4CDB1EF-2757-7BBF-D2EA-A661158E7F70}"/>
            </a:ext>
          </a:extLst>
        </xdr:cNvPr>
        <xdr:cNvCxnSpPr/>
      </xdr:nvCxnSpPr>
      <xdr:spPr>
        <a:xfrm>
          <a:off x="13500346152" y="3874213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E7C7779B-4A4A-3AA5-C9CC-5633E8572994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492303</xdr:colOff>
      <xdr:row>954</xdr:row>
      <xdr:rowOff>71348</xdr:rowOff>
    </xdr:from>
    <xdr:to>
      <xdr:col>2</xdr:col>
      <xdr:colOff>346039</xdr:colOff>
      <xdr:row>958</xdr:row>
      <xdr:rowOff>3568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F47A5080-DBC2-7BDF-2D86-406F38AF56CA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A2EE23D3-263A-56E5-A62F-539C9B3D4A2F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381714</xdr:colOff>
      <xdr:row>955</xdr:row>
      <xdr:rowOff>156966</xdr:rowOff>
    </xdr:from>
    <xdr:to>
      <xdr:col>1</xdr:col>
      <xdr:colOff>495871</xdr:colOff>
      <xdr:row>956</xdr:row>
      <xdr:rowOff>89185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4D390F12-1059-F441-55DF-670264B3A6B1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6</xdr:col>
      <xdr:colOff>631432</xdr:colOff>
      <xdr:row>953</xdr:row>
      <xdr:rowOff>67781</xdr:rowOff>
    </xdr:from>
    <xdr:to>
      <xdr:col>6</xdr:col>
      <xdr:colOff>638567</xdr:colOff>
      <xdr:row>960</xdr:row>
      <xdr:rowOff>174803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04F4F74-6BE7-914B-B127-6EA6B1849CF9}"/>
            </a:ext>
          </a:extLst>
        </xdr:cNvPr>
        <xdr:cNvCxnSpPr/>
      </xdr:nvCxnSpPr>
      <xdr:spPr>
        <a:xfrm flipV="1">
          <a:off x="13499325871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6AB76540-65BF-BC48-B3FC-0CA4C00D2E7D}"/>
                </a:ext>
              </a:extLst>
            </xdr:cNvPr>
            <xdr:cNvSpPr txBox="1"/>
          </xdr:nvSpPr>
          <xdr:spPr>
            <a:xfrm>
              <a:off x="13498748921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1CFD136D-A6D0-D746-9328-50AAA4D2028B}"/>
                </a:ext>
              </a:extLst>
            </xdr:cNvPr>
            <xdr:cNvSpPr txBox="1"/>
          </xdr:nvSpPr>
          <xdr:spPr>
            <a:xfrm>
              <a:off x="13501230870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131994</xdr:colOff>
      <xdr:row>959</xdr:row>
      <xdr:rowOff>99888</xdr:rowOff>
    </xdr:from>
    <xdr:to>
      <xdr:col>7</xdr:col>
      <xdr:colOff>24972</xdr:colOff>
      <xdr:row>959</xdr:row>
      <xdr:rowOff>110590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2F80858-5CA0-3942-A54C-DC74E0A4F294}"/>
            </a:ext>
          </a:extLst>
        </xdr:cNvPr>
        <xdr:cNvCxnSpPr/>
      </xdr:nvCxnSpPr>
      <xdr:spPr>
        <a:xfrm>
          <a:off x="13499115393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435224</xdr:colOff>
      <xdr:row>954</xdr:row>
      <xdr:rowOff>0</xdr:rowOff>
    </xdr:from>
    <xdr:to>
      <xdr:col>5</xdr:col>
      <xdr:colOff>438791</xdr:colOff>
      <xdr:row>959</xdr:row>
      <xdr:rowOff>124861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617550EE-48D0-9D43-AFEA-244E10C89D92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CDE3ACC5-7D26-E04E-87DF-CE1CE90BAA0F}"/>
                </a:ext>
              </a:extLst>
            </xdr:cNvPr>
            <xdr:cNvSpPr txBox="1"/>
          </xdr:nvSpPr>
          <xdr:spPr>
            <a:xfrm>
              <a:off x="13499769202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492303</xdr:colOff>
      <xdr:row>954</xdr:row>
      <xdr:rowOff>71348</xdr:rowOff>
    </xdr:from>
    <xdr:to>
      <xdr:col>6</xdr:col>
      <xdr:colOff>346039</xdr:colOff>
      <xdr:row>958</xdr:row>
      <xdr:rowOff>3568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33E3E4C1-8E40-D541-A41D-1E1C7273311D}"/>
            </a:ext>
          </a:extLst>
        </xdr:cNvPr>
        <xdr:cNvCxnSpPr/>
      </xdr:nvCxnSpPr>
      <xdr:spPr>
        <a:xfrm>
          <a:off x="13499618399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52DA86D2-4B5A-CB4B-82F3-CAC468C63CB6}"/>
                </a:ext>
              </a:extLst>
            </xdr:cNvPr>
            <xdr:cNvSpPr txBox="1"/>
          </xdr:nvSpPr>
          <xdr:spPr>
            <a:xfrm>
              <a:off x="13500774241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381714</xdr:colOff>
      <xdr:row>955</xdr:row>
      <xdr:rowOff>156966</xdr:rowOff>
    </xdr:from>
    <xdr:to>
      <xdr:col>5</xdr:col>
      <xdr:colOff>495871</xdr:colOff>
      <xdr:row>956</xdr:row>
      <xdr:rowOff>89185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3BCDFEB3-793C-F846-B797-DE6B4A66C846}"/>
            </a:ext>
          </a:extLst>
        </xdr:cNvPr>
        <xdr:cNvSpPr/>
      </xdr:nvSpPr>
      <xdr:spPr>
        <a:xfrm>
          <a:off x="13500292640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524410</xdr:colOff>
      <xdr:row>956</xdr:row>
      <xdr:rowOff>28539</xdr:rowOff>
    </xdr:from>
    <xdr:to>
      <xdr:col>2</xdr:col>
      <xdr:colOff>638567</xdr:colOff>
      <xdr:row>956</xdr:row>
      <xdr:rowOff>46376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234D288F-E2FA-ABB6-A669-06509E0A829A}"/>
            </a:ext>
          </a:extLst>
        </xdr:cNvPr>
        <xdr:cNvCxnSpPr/>
      </xdr:nvCxnSpPr>
      <xdr:spPr>
        <a:xfrm>
          <a:off x="13499325871" y="4327275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139130</xdr:colOff>
      <xdr:row>955</xdr:row>
      <xdr:rowOff>161746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4A98DD50-3B71-21F2-CF75-1D8815F5B49F}"/>
                </a:ext>
              </a:extLst>
            </xdr:cNvPr>
            <xdr:cNvSpPr txBox="1"/>
          </xdr:nvSpPr>
          <xdr:spPr>
            <a:xfrm>
              <a:off x="13498645466" y="4257139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617164</xdr:colOff>
      <xdr:row>959</xdr:row>
      <xdr:rowOff>129639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BD827EC-EFD4-D5A5-D331-D419F5A766E0}"/>
                </a:ext>
              </a:extLst>
            </xdr:cNvPr>
            <xdr:cNvSpPr txBox="1"/>
          </xdr:nvSpPr>
          <xdr:spPr>
            <a:xfrm>
              <a:off x="13499815578" y="5038403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517275</xdr:colOff>
      <xdr:row>956</xdr:row>
      <xdr:rowOff>10702</xdr:rowOff>
    </xdr:from>
    <xdr:to>
      <xdr:col>6</xdr:col>
      <xdr:colOff>631432</xdr:colOff>
      <xdr:row>956</xdr:row>
      <xdr:rowOff>28539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6A9BC99-6E1A-2854-BBA8-95A7EB4BB8C6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BD104E0-6383-E4E2-4964-D4101059BCC7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374579</xdr:colOff>
      <xdr:row>956</xdr:row>
      <xdr:rowOff>110590</xdr:rowOff>
    </xdr:from>
    <xdr:to>
      <xdr:col>5</xdr:col>
      <xdr:colOff>378146</xdr:colOff>
      <xdr:row>958</xdr:row>
      <xdr:rowOff>35675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A6DB011D-2CAE-9C81-F754-57AB7A22044E}"/>
            </a:ext>
          </a:extLst>
        </xdr:cNvPr>
        <xdr:cNvCxnSpPr/>
      </xdr:nvCxnSpPr>
      <xdr:spPr>
        <a:xfrm>
          <a:off x="13497114073" y="4409326"/>
          <a:ext cx="3567" cy="3317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503005</xdr:colOff>
      <xdr:row>958</xdr:row>
      <xdr:rowOff>17837</xdr:rowOff>
    </xdr:from>
    <xdr:to>
      <xdr:col>6</xdr:col>
      <xdr:colOff>617162</xdr:colOff>
      <xdr:row>958</xdr:row>
      <xdr:rowOff>35674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E6EAB3B6-93C0-CAFE-5BBC-276686125EF4}"/>
            </a:ext>
          </a:extLst>
        </xdr:cNvPr>
        <xdr:cNvCxnSpPr/>
      </xdr:nvCxnSpPr>
      <xdr:spPr>
        <a:xfrm>
          <a:off x="13496050984" y="472325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517276</xdr:colOff>
      <xdr:row>956</xdr:row>
      <xdr:rowOff>183151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AAF461D8-661B-08A6-1EBD-801076772F2C}"/>
                </a:ext>
              </a:extLst>
            </xdr:cNvPr>
            <xdr:cNvSpPr txBox="1"/>
          </xdr:nvSpPr>
          <xdr:spPr>
            <a:xfrm>
              <a:off x="13496619174" y="4481887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453063</xdr:colOff>
      <xdr:row>957</xdr:row>
      <xdr:rowOff>133206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8DAA332-41AE-7ADB-1B36-9BA8AD752205}"/>
                </a:ext>
              </a:extLst>
            </xdr:cNvPr>
            <xdr:cNvSpPr txBox="1"/>
          </xdr:nvSpPr>
          <xdr:spPr>
            <a:xfrm>
              <a:off x="13495035241" y="4635285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631432</xdr:colOff>
      <xdr:row>953</xdr:row>
      <xdr:rowOff>67781</xdr:rowOff>
    </xdr:from>
    <xdr:to>
      <xdr:col>11</xdr:col>
      <xdr:colOff>638567</xdr:colOff>
      <xdr:row>960</xdr:row>
      <xdr:rowOff>174803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ED7DEB6-CD86-714B-8D26-D0C7046F74C2}"/>
            </a:ext>
          </a:extLst>
        </xdr:cNvPr>
        <xdr:cNvCxnSpPr/>
      </xdr:nvCxnSpPr>
      <xdr:spPr>
        <a:xfrm flipV="1">
          <a:off x="13496029579" y="3756489"/>
          <a:ext cx="7135" cy="15304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35675</xdr:colOff>
      <xdr:row>952</xdr:row>
      <xdr:rowOff>68993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EBAE7BEA-8FE8-EB42-B13F-C703AA9F2197}"/>
                </a:ext>
              </a:extLst>
            </xdr:cNvPr>
            <xdr:cNvSpPr txBox="1"/>
          </xdr:nvSpPr>
          <xdr:spPr>
            <a:xfrm>
              <a:off x="13495452629" y="355435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</xdr:colOff>
      <xdr:row>959</xdr:row>
      <xdr:rowOff>158178</xdr:rowOff>
    </xdr:from>
    <xdr:ext cx="381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6FD1F107-AB73-1845-BF75-9FEA68619BFF}"/>
                </a:ext>
              </a:extLst>
            </xdr:cNvPr>
            <xdr:cNvSpPr txBox="1"/>
          </xdr:nvSpPr>
          <xdr:spPr>
            <a:xfrm>
              <a:off x="13497934578" y="5066942"/>
              <a:ext cx="381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131994</xdr:colOff>
      <xdr:row>959</xdr:row>
      <xdr:rowOff>99888</xdr:rowOff>
    </xdr:from>
    <xdr:to>
      <xdr:col>12</xdr:col>
      <xdr:colOff>24972</xdr:colOff>
      <xdr:row>959</xdr:row>
      <xdr:rowOff>110590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A6B44C63-139A-3042-A138-220FF46CB70C}"/>
            </a:ext>
          </a:extLst>
        </xdr:cNvPr>
        <xdr:cNvCxnSpPr/>
      </xdr:nvCxnSpPr>
      <xdr:spPr>
        <a:xfrm>
          <a:off x="13495819101" y="5008652"/>
          <a:ext cx="2365197" cy="1070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435224</xdr:colOff>
      <xdr:row>954</xdr:row>
      <xdr:rowOff>0</xdr:rowOff>
    </xdr:from>
    <xdr:to>
      <xdr:col>10</xdr:col>
      <xdr:colOff>438791</xdr:colOff>
      <xdr:row>959</xdr:row>
      <xdr:rowOff>124861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BA0E5EA5-09C4-F347-948A-17B88294A603}"/>
            </a:ext>
          </a:extLst>
        </xdr:cNvPr>
        <xdr:cNvCxnSpPr/>
      </xdr:nvCxnSpPr>
      <xdr:spPr>
        <a:xfrm>
          <a:off x="13497053428" y="3892051"/>
          <a:ext cx="3567" cy="114157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663540</xdr:colOff>
      <xdr:row>953</xdr:row>
      <xdr:rowOff>1212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775249CE-6CF6-FB49-8A41-97979EA3F2E9}"/>
                </a:ext>
              </a:extLst>
            </xdr:cNvPr>
            <xdr:cNvSpPr txBox="1"/>
          </xdr:nvSpPr>
          <xdr:spPr>
            <a:xfrm>
              <a:off x="13496472910" y="3689920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492303</xdr:colOff>
      <xdr:row>954</xdr:row>
      <xdr:rowOff>71348</xdr:rowOff>
    </xdr:from>
    <xdr:to>
      <xdr:col>11</xdr:col>
      <xdr:colOff>346039</xdr:colOff>
      <xdr:row>958</xdr:row>
      <xdr:rowOff>3568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BEC4108-052C-3A40-AE82-CBD6F6ECD9F1}"/>
            </a:ext>
          </a:extLst>
        </xdr:cNvPr>
        <xdr:cNvCxnSpPr/>
      </xdr:nvCxnSpPr>
      <xdr:spPr>
        <a:xfrm>
          <a:off x="13496322107" y="3963399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9</xdr:col>
      <xdr:colOff>14272</xdr:colOff>
      <xdr:row>957</xdr:row>
      <xdr:rowOff>158178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24D3EA44-C69A-6042-B671-5B1EEBB9B8BD}"/>
                </a:ext>
              </a:extLst>
            </xdr:cNvPr>
            <xdr:cNvSpPr txBox="1"/>
          </xdr:nvSpPr>
          <xdr:spPr>
            <a:xfrm>
              <a:off x="13497477949" y="4660257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955</xdr:row>
      <xdr:rowOff>156966</xdr:rowOff>
    </xdr:from>
    <xdr:to>
      <xdr:col>10</xdr:col>
      <xdr:colOff>495871</xdr:colOff>
      <xdr:row>956</xdr:row>
      <xdr:rowOff>89185</xdr:rowOff>
    </xdr:to>
    <xdr:sp macro="" textlink="">
      <xdr:nvSpPr>
        <xdr:cNvPr id="46" name="Oval 45">
          <a:extLst>
            <a:ext uri="{FF2B5EF4-FFF2-40B4-BE49-F238E27FC236}">
              <a16:creationId xmlns:a16="http://schemas.microsoft.com/office/drawing/2014/main" id="{D7B74647-9B1A-ED45-BDB5-64E297324303}"/>
            </a:ext>
          </a:extLst>
        </xdr:cNvPr>
        <xdr:cNvSpPr/>
      </xdr:nvSpPr>
      <xdr:spPr>
        <a:xfrm>
          <a:off x="13496996348" y="4252359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10</xdr:col>
      <xdr:colOff>517275</xdr:colOff>
      <xdr:row>956</xdr:row>
      <xdr:rowOff>10702</xdr:rowOff>
    </xdr:from>
    <xdr:to>
      <xdr:col>11</xdr:col>
      <xdr:colOff>631432</xdr:colOff>
      <xdr:row>956</xdr:row>
      <xdr:rowOff>28539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F4A5482D-90E9-6440-8B80-CFE4025F2E78}"/>
            </a:ext>
          </a:extLst>
        </xdr:cNvPr>
        <xdr:cNvCxnSpPr/>
      </xdr:nvCxnSpPr>
      <xdr:spPr>
        <a:xfrm>
          <a:off x="13496036714" y="4309438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346041</xdr:colOff>
      <xdr:row>955</xdr:row>
      <xdr:rowOff>111801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37AC3DB-8D63-EF4C-BA71-96669824DCE8}"/>
                </a:ext>
              </a:extLst>
            </xdr:cNvPr>
            <xdr:cNvSpPr txBox="1"/>
          </xdr:nvSpPr>
          <xdr:spPr>
            <a:xfrm>
              <a:off x="13495142263" y="4207194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588625</xdr:colOff>
      <xdr:row>956</xdr:row>
      <xdr:rowOff>97532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5214C291-404D-9846-8AE4-B4AEDAE63B20}"/>
                </a:ext>
              </a:extLst>
            </xdr:cNvPr>
            <xdr:cNvSpPr txBox="1"/>
          </xdr:nvSpPr>
          <xdr:spPr>
            <a:xfrm>
              <a:off x="13490779314" y="4396268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 (1)−𝑇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278258</xdr:colOff>
      <xdr:row>953</xdr:row>
      <xdr:rowOff>64214</xdr:rowOff>
    </xdr:from>
    <xdr:to>
      <xdr:col>11</xdr:col>
      <xdr:colOff>131994</xdr:colOff>
      <xdr:row>956</xdr:row>
      <xdr:rowOff>199776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E6C94F54-B3F0-01A2-B252-0DA292F3476D}"/>
            </a:ext>
          </a:extLst>
        </xdr:cNvPr>
        <xdr:cNvCxnSpPr/>
      </xdr:nvCxnSpPr>
      <xdr:spPr>
        <a:xfrm>
          <a:off x="13492415787" y="3752922"/>
          <a:ext cx="1501882" cy="7455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8</xdr:col>
      <xdr:colOff>602895</xdr:colOff>
      <xdr:row>956</xdr:row>
      <xdr:rowOff>101100</xdr:rowOff>
    </xdr:from>
    <xdr:ext cx="82407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977AD552-2454-FEEA-E359-C20CE47B4DE5}"/>
                </a:ext>
              </a:extLst>
            </xdr:cNvPr>
            <xdr:cNvSpPr txBox="1"/>
          </xdr:nvSpPr>
          <xdr:spPr>
            <a:xfrm>
              <a:off x="13493593034" y="4399836"/>
              <a:ext cx="82407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381714</xdr:colOff>
      <xdr:row>954</xdr:row>
      <xdr:rowOff>35673</xdr:rowOff>
    </xdr:from>
    <xdr:to>
      <xdr:col>10</xdr:col>
      <xdr:colOff>495871</xdr:colOff>
      <xdr:row>954</xdr:row>
      <xdr:rowOff>171235</xdr:rowOff>
    </xdr:to>
    <xdr:sp macro="" textlink="">
      <xdr:nvSpPr>
        <xdr:cNvPr id="55" name="Oval 54">
          <a:extLst>
            <a:ext uri="{FF2B5EF4-FFF2-40B4-BE49-F238E27FC236}">
              <a16:creationId xmlns:a16="http://schemas.microsoft.com/office/drawing/2014/main" id="{3B297B8C-A6B3-7002-2D17-F7DC23566817}"/>
            </a:ext>
          </a:extLst>
        </xdr:cNvPr>
        <xdr:cNvSpPr/>
      </xdr:nvSpPr>
      <xdr:spPr>
        <a:xfrm>
          <a:off x="13492875983" y="3927724"/>
          <a:ext cx="114157" cy="13556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10</xdr:col>
      <xdr:colOff>517275</xdr:colOff>
      <xdr:row>954</xdr:row>
      <xdr:rowOff>89185</xdr:rowOff>
    </xdr:from>
    <xdr:to>
      <xdr:col>11</xdr:col>
      <xdr:colOff>631432</xdr:colOff>
      <xdr:row>954</xdr:row>
      <xdr:rowOff>107022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F0FB874-321D-B9A4-591E-150654B2CDC6}"/>
            </a:ext>
          </a:extLst>
        </xdr:cNvPr>
        <xdr:cNvCxnSpPr/>
      </xdr:nvCxnSpPr>
      <xdr:spPr>
        <a:xfrm>
          <a:off x="13491916349" y="398123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246153</xdr:colOff>
      <xdr:row>953</xdr:row>
      <xdr:rowOff>190283</xdr:rowOff>
    </xdr:from>
    <xdr:ext cx="117984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C7E5FAC6-B883-1E8A-1EA5-517DEB5C55E9}"/>
                </a:ext>
              </a:extLst>
            </xdr:cNvPr>
            <xdr:cNvSpPr txBox="1"/>
          </xdr:nvSpPr>
          <xdr:spPr>
            <a:xfrm>
              <a:off x="13491121786" y="3878991"/>
              <a:ext cx="117984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517275</xdr:colOff>
      <xdr:row>954</xdr:row>
      <xdr:rowOff>135561</xdr:rowOff>
    </xdr:from>
    <xdr:to>
      <xdr:col>10</xdr:col>
      <xdr:colOff>517275</xdr:colOff>
      <xdr:row>957</xdr:row>
      <xdr:rowOff>17837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AA55203F-E0C5-F1E4-1D4D-F4A8ECA54FCD}"/>
            </a:ext>
          </a:extLst>
        </xdr:cNvPr>
        <xdr:cNvCxnSpPr/>
      </xdr:nvCxnSpPr>
      <xdr:spPr>
        <a:xfrm>
          <a:off x="13492854579" y="4027612"/>
          <a:ext cx="0" cy="49230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481601</xdr:colOff>
      <xdr:row>957</xdr:row>
      <xdr:rowOff>3567</xdr:rowOff>
    </xdr:from>
    <xdr:to>
      <xdr:col>11</xdr:col>
      <xdr:colOff>595758</xdr:colOff>
      <xdr:row>957</xdr:row>
      <xdr:rowOff>21404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4ED1F42-337D-6EE2-5FAB-24B3650F9212}"/>
            </a:ext>
          </a:extLst>
        </xdr:cNvPr>
        <xdr:cNvCxnSpPr/>
      </xdr:nvCxnSpPr>
      <xdr:spPr>
        <a:xfrm>
          <a:off x="13491952023" y="4505646"/>
          <a:ext cx="938230" cy="1783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67781</xdr:colOff>
      <xdr:row>967</xdr:row>
      <xdr:rowOff>44901</xdr:rowOff>
    </xdr:from>
    <xdr:to>
      <xdr:col>5</xdr:col>
      <xdr:colOff>200526</xdr:colOff>
      <xdr:row>976</xdr:row>
      <xdr:rowOff>63044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417B8E3-CAC6-7CDC-2A34-40268673B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8484023" y="199143660"/>
          <a:ext cx="4262632" cy="1865850"/>
        </a:xfrm>
        <a:prstGeom prst="rect">
          <a:avLst/>
        </a:prstGeom>
      </xdr:spPr>
    </xdr:pic>
    <xdr:clientData/>
  </xdr:twoCellAnchor>
  <xdr:twoCellAnchor>
    <xdr:from>
      <xdr:col>3</xdr:col>
      <xdr:colOff>395984</xdr:colOff>
      <xdr:row>986</xdr:row>
      <xdr:rowOff>199775</xdr:rowOff>
    </xdr:from>
    <xdr:to>
      <xdr:col>3</xdr:col>
      <xdr:colOff>410253</xdr:colOff>
      <xdr:row>996</xdr:row>
      <xdr:rowOff>124860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918509F5-21F8-9967-C269-94DC75DD3DE6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806236</xdr:colOff>
      <xdr:row>995</xdr:row>
      <xdr:rowOff>114157</xdr:rowOff>
    </xdr:from>
    <xdr:to>
      <xdr:col>4</xdr:col>
      <xdr:colOff>17837</xdr:colOff>
      <xdr:row>995</xdr:row>
      <xdr:rowOff>114157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FDD8F1A8-9AAC-2FAB-D07A-0026DC54614A}"/>
            </a:ext>
          </a:extLst>
        </xdr:cNvPr>
        <xdr:cNvCxnSpPr/>
      </xdr:nvCxnSpPr>
      <xdr:spPr>
        <a:xfrm>
          <a:off x="13498298455" y="10135028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85618</xdr:colOff>
      <xdr:row>988</xdr:row>
      <xdr:rowOff>160534</xdr:rowOff>
    </xdr:from>
    <xdr:to>
      <xdr:col>3</xdr:col>
      <xdr:colOff>14269</xdr:colOff>
      <xdr:row>994</xdr:row>
      <xdr:rowOff>21405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40BF2877-689C-F965-8C53-09B1CF83BABC}"/>
            </a:ext>
          </a:extLst>
        </xdr:cNvPr>
        <xdr:cNvCxnSpPr/>
      </xdr:nvCxnSpPr>
      <xdr:spPr>
        <a:xfrm flipV="1">
          <a:off x="13499126096" y="8758006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119D70B5-03EB-690A-701A-417998D16C96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221180</xdr:colOff>
      <xdr:row>987</xdr:row>
      <xdr:rowOff>174803</xdr:rowOff>
    </xdr:from>
    <xdr:to>
      <xdr:col>3</xdr:col>
      <xdr:colOff>395983</xdr:colOff>
      <xdr:row>993</xdr:row>
      <xdr:rowOff>60646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7FEEC260-2AB4-A197-2889-E341982F2F3E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866C035-6ACD-317F-5875-A56336C46F88}"/>
                </a:ext>
              </a:extLst>
            </xdr:cNvPr>
            <xdr:cNvSpPr txBox="1"/>
          </xdr:nvSpPr>
          <xdr:spPr>
            <a:xfrm>
              <a:off x="13500183022" y="957972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756292</xdr:colOff>
      <xdr:row>991</xdr:row>
      <xdr:rowOff>14270</xdr:rowOff>
    </xdr:from>
    <xdr:to>
      <xdr:col>2</xdr:col>
      <xdr:colOff>71348</xdr:colOff>
      <xdr:row>991</xdr:row>
      <xdr:rowOff>146264</xdr:rowOff>
    </xdr:to>
    <xdr:sp macro="" textlink="">
      <xdr:nvSpPr>
        <xdr:cNvPr id="76" name="Oval 75">
          <a:extLst>
            <a:ext uri="{FF2B5EF4-FFF2-40B4-BE49-F238E27FC236}">
              <a16:creationId xmlns:a16="http://schemas.microsoft.com/office/drawing/2014/main" id="{ADED1B9B-2F6A-047E-720B-9EA5C338A4D0}"/>
            </a:ext>
          </a:extLst>
        </xdr:cNvPr>
        <xdr:cNvSpPr/>
      </xdr:nvSpPr>
      <xdr:spPr>
        <a:xfrm>
          <a:off x="13499893090" y="9221770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1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B14CD45-4511-D0F0-728C-B7F1EDA37227}"/>
                </a:ext>
              </a:extLst>
            </xdr:cNvPr>
            <xdr:cNvSpPr txBox="1"/>
          </xdr:nvSpPr>
          <xdr:spPr>
            <a:xfrm>
              <a:off x="13499494510" y="1014337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EE68E796-5CED-A785-7E06-0050002BE525}"/>
                </a:ext>
              </a:extLst>
            </xdr:cNvPr>
            <xdr:cNvSpPr txBox="1"/>
          </xdr:nvSpPr>
          <xdr:spPr>
            <a:xfrm>
              <a:off x="13498121055" y="918730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71348</xdr:colOff>
      <xdr:row>991</xdr:row>
      <xdr:rowOff>80267</xdr:rowOff>
    </xdr:from>
    <xdr:to>
      <xdr:col>3</xdr:col>
      <xdr:colOff>403118</xdr:colOff>
      <xdr:row>991</xdr:row>
      <xdr:rowOff>96320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17B957C6-B08A-8A9B-D51A-D805ACE0CE8A}"/>
            </a:ext>
          </a:extLst>
        </xdr:cNvPr>
        <xdr:cNvCxnSpPr>
          <a:endCxn id="76" idx="2"/>
        </xdr:cNvCxnSpPr>
      </xdr:nvCxnSpPr>
      <xdr:spPr>
        <a:xfrm flipV="1">
          <a:off x="13498737247" y="9287767"/>
          <a:ext cx="1155843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791481</xdr:colOff>
      <xdr:row>991</xdr:row>
      <xdr:rowOff>156966</xdr:rowOff>
    </xdr:from>
    <xdr:to>
      <xdr:col>1</xdr:col>
      <xdr:colOff>806236</xdr:colOff>
      <xdr:row>995</xdr:row>
      <xdr:rowOff>122503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36FA496A-9E03-EF36-931B-D917234D246A}"/>
            </a:ext>
          </a:extLst>
        </xdr:cNvPr>
        <xdr:cNvCxnSpPr>
          <a:endCxn id="77" idx="0"/>
        </xdr:cNvCxnSpPr>
      </xdr:nvCxnSpPr>
      <xdr:spPr>
        <a:xfrm>
          <a:off x="13499982275" y="9364466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106900</xdr:colOff>
      <xdr:row>988</xdr:row>
      <xdr:rowOff>28485</xdr:rowOff>
    </xdr:from>
    <xdr:to>
      <xdr:col>3</xdr:col>
      <xdr:colOff>376993</xdr:colOff>
      <xdr:row>991</xdr:row>
      <xdr:rowOff>60903</xdr:rowOff>
    </xdr:to>
    <xdr:sp macro="" textlink="">
      <xdr:nvSpPr>
        <xdr:cNvPr id="85" name="Right Triangle 84">
          <a:extLst>
            <a:ext uri="{FF2B5EF4-FFF2-40B4-BE49-F238E27FC236}">
              <a16:creationId xmlns:a16="http://schemas.microsoft.com/office/drawing/2014/main" id="{F3A06EA1-76C1-01AE-6D5C-87029707B34A}"/>
            </a:ext>
          </a:extLst>
        </xdr:cNvPr>
        <xdr:cNvSpPr/>
      </xdr:nvSpPr>
      <xdr:spPr>
        <a:xfrm>
          <a:off x="13529959511" y="203438560"/>
          <a:ext cx="1096070" cy="648320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8</xdr:col>
      <xdr:colOff>395984</xdr:colOff>
      <xdr:row>986</xdr:row>
      <xdr:rowOff>199775</xdr:rowOff>
    </xdr:from>
    <xdr:to>
      <xdr:col>8</xdr:col>
      <xdr:colOff>410253</xdr:colOff>
      <xdr:row>996</xdr:row>
      <xdr:rowOff>124860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1AFD8263-0C6F-1C4B-B7DB-190F54A16130}"/>
            </a:ext>
          </a:extLst>
        </xdr:cNvPr>
        <xdr:cNvCxnSpPr/>
      </xdr:nvCxnSpPr>
      <xdr:spPr>
        <a:xfrm flipH="1" flipV="1">
          <a:off x="13498730112" y="8797247"/>
          <a:ext cx="14269" cy="195851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806236</xdr:colOff>
      <xdr:row>995</xdr:row>
      <xdr:rowOff>114157</xdr:rowOff>
    </xdr:from>
    <xdr:to>
      <xdr:col>9</xdr:col>
      <xdr:colOff>17837</xdr:colOff>
      <xdr:row>995</xdr:row>
      <xdr:rowOff>114157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884415A9-0391-4C49-A797-3AAF2C91ACB4}"/>
            </a:ext>
          </a:extLst>
        </xdr:cNvPr>
        <xdr:cNvCxnSpPr/>
      </xdr:nvCxnSpPr>
      <xdr:spPr>
        <a:xfrm>
          <a:off x="13498298455" y="10541713"/>
          <a:ext cx="250789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85618</xdr:colOff>
      <xdr:row>988</xdr:row>
      <xdr:rowOff>160534</xdr:rowOff>
    </xdr:from>
    <xdr:to>
      <xdr:col>8</xdr:col>
      <xdr:colOff>14269</xdr:colOff>
      <xdr:row>994</xdr:row>
      <xdr:rowOff>21405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B8AEEC99-73FF-3E48-A7B6-269C217B9689}"/>
            </a:ext>
          </a:extLst>
        </xdr:cNvPr>
        <xdr:cNvCxnSpPr/>
      </xdr:nvCxnSpPr>
      <xdr:spPr>
        <a:xfrm flipV="1">
          <a:off x="13499126096" y="9164691"/>
          <a:ext cx="1576797" cy="108092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328203</xdr:colOff>
      <xdr:row>987</xdr:row>
      <xdr:rowOff>147476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13377674-041C-FB47-B980-4D261B500FBB}"/>
                </a:ext>
              </a:extLst>
            </xdr:cNvPr>
            <xdr:cNvSpPr txBox="1"/>
          </xdr:nvSpPr>
          <xdr:spPr>
            <a:xfrm>
              <a:off x="13500279342" y="894829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221180</xdr:colOff>
      <xdr:row>987</xdr:row>
      <xdr:rowOff>174803</xdr:rowOff>
    </xdr:from>
    <xdr:to>
      <xdr:col>8</xdr:col>
      <xdr:colOff>395983</xdr:colOff>
      <xdr:row>993</xdr:row>
      <xdr:rowOff>60646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19DAE1F6-85F4-6B4B-B767-2F0BFC656DFC}"/>
            </a:ext>
          </a:extLst>
        </xdr:cNvPr>
        <xdr:cNvCxnSpPr/>
      </xdr:nvCxnSpPr>
      <xdr:spPr>
        <a:xfrm>
          <a:off x="13498744382" y="8975618"/>
          <a:ext cx="1822949" cy="110589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424523</xdr:colOff>
      <xdr:row>992</xdr:row>
      <xdr:rowOff>168880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020B7511-6A2A-CE4A-88CB-CCBD50EE3609}"/>
                </a:ext>
              </a:extLst>
            </xdr:cNvPr>
            <xdr:cNvSpPr txBox="1"/>
          </xdr:nvSpPr>
          <xdr:spPr>
            <a:xfrm>
              <a:off x="13500183022" y="9986408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784969</xdr:colOff>
      <xdr:row>990</xdr:row>
      <xdr:rowOff>194528</xdr:rowOff>
    </xdr:from>
    <xdr:to>
      <xdr:col>7</xdr:col>
      <xdr:colOff>100025</xdr:colOff>
      <xdr:row>991</xdr:row>
      <xdr:rowOff>121683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18538019-3FEA-C24B-BDF2-D2ACAA76DEF6}"/>
            </a:ext>
          </a:extLst>
        </xdr:cNvPr>
        <xdr:cNvSpPr/>
      </xdr:nvSpPr>
      <xdr:spPr>
        <a:xfrm>
          <a:off x="13552659910" y="9666270"/>
          <a:ext cx="142605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6</xdr:col>
      <xdr:colOff>288962</xdr:colOff>
      <xdr:row>995</xdr:row>
      <xdr:rowOff>122503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A92BF46-7522-B64C-9BB5-DC49CACFA1A7}"/>
                </a:ext>
              </a:extLst>
            </xdr:cNvPr>
            <xdr:cNvSpPr txBox="1"/>
          </xdr:nvSpPr>
          <xdr:spPr>
            <a:xfrm>
              <a:off x="13499494510" y="10550059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14271</xdr:colOff>
      <xdr:row>990</xdr:row>
      <xdr:rowOff>183150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AC839B4-9276-9C4E-9C67-EC903E748FA7}"/>
                </a:ext>
              </a:extLst>
            </xdr:cNvPr>
            <xdr:cNvSpPr txBox="1"/>
          </xdr:nvSpPr>
          <xdr:spPr>
            <a:xfrm>
              <a:off x="13498121055" y="9593993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100025</xdr:colOff>
      <xdr:row>991</xdr:row>
      <xdr:rowOff>55686</xdr:rowOff>
    </xdr:from>
    <xdr:to>
      <xdr:col>8</xdr:col>
      <xdr:colOff>431795</xdr:colOff>
      <xdr:row>991</xdr:row>
      <xdr:rowOff>71739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3C5683C0-B2EF-A14A-BD97-AA0158A36658}"/>
            </a:ext>
          </a:extLst>
        </xdr:cNvPr>
        <xdr:cNvCxnSpPr>
          <a:endCxn id="92" idx="2"/>
        </xdr:cNvCxnSpPr>
      </xdr:nvCxnSpPr>
      <xdr:spPr>
        <a:xfrm flipV="1">
          <a:off x="13551500592" y="9732267"/>
          <a:ext cx="1159318" cy="16053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791481</xdr:colOff>
      <xdr:row>991</xdr:row>
      <xdr:rowOff>156966</xdr:rowOff>
    </xdr:from>
    <xdr:to>
      <xdr:col>6</xdr:col>
      <xdr:colOff>806236</xdr:colOff>
      <xdr:row>995</xdr:row>
      <xdr:rowOff>122503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96CD894C-6C1E-4742-9637-FF3F0D496606}"/>
            </a:ext>
          </a:extLst>
        </xdr:cNvPr>
        <xdr:cNvCxnSpPr>
          <a:endCxn id="93" idx="0"/>
        </xdr:cNvCxnSpPr>
      </xdr:nvCxnSpPr>
      <xdr:spPr>
        <a:xfrm>
          <a:off x="13499982275" y="9771151"/>
          <a:ext cx="14755" cy="778908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488789</xdr:colOff>
      <xdr:row>988</xdr:row>
      <xdr:rowOff>42810</xdr:rowOff>
    </xdr:from>
    <xdr:to>
      <xdr:col>8</xdr:col>
      <xdr:colOff>381767</xdr:colOff>
      <xdr:row>992</xdr:row>
      <xdr:rowOff>139130</xdr:rowOff>
    </xdr:to>
    <xdr:sp macro="" textlink="">
      <xdr:nvSpPr>
        <xdr:cNvPr id="97" name="Right Triangle 96">
          <a:extLst>
            <a:ext uri="{FF2B5EF4-FFF2-40B4-BE49-F238E27FC236}">
              <a16:creationId xmlns:a16="http://schemas.microsoft.com/office/drawing/2014/main" id="{ABC7FF74-FC6F-3A4D-A70D-BE73553179EF}"/>
            </a:ext>
          </a:extLst>
        </xdr:cNvPr>
        <xdr:cNvSpPr/>
      </xdr:nvSpPr>
      <xdr:spPr>
        <a:xfrm>
          <a:off x="13525824849" y="203452885"/>
          <a:ext cx="1544933" cy="917523"/>
        </a:xfrm>
        <a:prstGeom prst="rtTriangle">
          <a:avLst/>
        </a:prstGeom>
        <a:solidFill>
          <a:schemeClr val="accent2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700"/>
            <a:t>עודף צרכן</a:t>
          </a:r>
          <a:endParaRPr lang="en-US" sz="700"/>
        </a:p>
      </xdr:txBody>
    </xdr:sp>
    <xdr:clientData/>
  </xdr:twoCellAnchor>
  <xdr:twoCellAnchor>
    <xdr:from>
      <xdr:col>5</xdr:col>
      <xdr:colOff>435385</xdr:colOff>
      <xdr:row>990</xdr:row>
      <xdr:rowOff>509</xdr:rowOff>
    </xdr:from>
    <xdr:to>
      <xdr:col>7</xdr:col>
      <xdr:colOff>364036</xdr:colOff>
      <xdr:row>995</xdr:row>
      <xdr:rowOff>66681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FD7EF27D-2E9F-657F-C51E-2CA089F4F554}"/>
            </a:ext>
          </a:extLst>
        </xdr:cNvPr>
        <xdr:cNvCxnSpPr/>
      </xdr:nvCxnSpPr>
      <xdr:spPr>
        <a:xfrm flipV="1">
          <a:off x="13526668558" y="203821186"/>
          <a:ext cx="1580606" cy="10926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321067</xdr:colOff>
      <xdr:row>992</xdr:row>
      <xdr:rowOff>82050</xdr:rowOff>
    </xdr:from>
    <xdr:to>
      <xdr:col>6</xdr:col>
      <xdr:colOff>460196</xdr:colOff>
      <xdr:row>993</xdr:row>
      <xdr:rowOff>10701</xdr:rowOff>
    </xdr:to>
    <xdr:sp macro="" textlink="">
      <xdr:nvSpPr>
        <xdr:cNvPr id="99" name="Oval 98">
          <a:extLst>
            <a:ext uri="{FF2B5EF4-FFF2-40B4-BE49-F238E27FC236}">
              <a16:creationId xmlns:a16="http://schemas.microsoft.com/office/drawing/2014/main" id="{F843F840-F5B8-2CE5-E487-17795AC5B03A}"/>
            </a:ext>
          </a:extLst>
        </xdr:cNvPr>
        <xdr:cNvSpPr/>
      </xdr:nvSpPr>
      <xdr:spPr>
        <a:xfrm>
          <a:off x="13496207950" y="9899578"/>
          <a:ext cx="139129" cy="13199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4</xdr:col>
      <xdr:colOff>635001</xdr:colOff>
      <xdr:row>989</xdr:row>
      <xdr:rowOff>36887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9E18D52C-632E-868A-1555-F3421F104964}"/>
                </a:ext>
              </a:extLst>
            </xdr:cNvPr>
            <xdr:cNvSpPr txBox="1"/>
          </xdr:nvSpPr>
          <xdr:spPr>
            <a:xfrm>
              <a:off x="13496676252" y="9244387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535112</xdr:colOff>
      <xdr:row>990</xdr:row>
      <xdr:rowOff>14269</xdr:rowOff>
    </xdr:from>
    <xdr:to>
      <xdr:col>6</xdr:col>
      <xdr:colOff>328202</xdr:colOff>
      <xdr:row>990</xdr:row>
      <xdr:rowOff>17837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0195E81D-3C44-C6A6-A2FD-93E1332F5C8A}"/>
            </a:ext>
          </a:extLst>
        </xdr:cNvPr>
        <xdr:cNvCxnSpPr/>
      </xdr:nvCxnSpPr>
      <xdr:spPr>
        <a:xfrm>
          <a:off x="13496339944" y="9425112"/>
          <a:ext cx="617163" cy="35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385281</xdr:colOff>
      <xdr:row>993</xdr:row>
      <xdr:rowOff>14269</xdr:rowOff>
    </xdr:from>
    <xdr:to>
      <xdr:col>6</xdr:col>
      <xdr:colOff>385281</xdr:colOff>
      <xdr:row>995</xdr:row>
      <xdr:rowOff>107023</xdr:rowOff>
    </xdr:to>
    <xdr:cxnSp macro="">
      <xdr:nvCxnSpPr>
        <xdr:cNvPr id="103" name="Straight Connector 102">
          <a:extLst>
            <a:ext uri="{FF2B5EF4-FFF2-40B4-BE49-F238E27FC236}">
              <a16:creationId xmlns:a16="http://schemas.microsoft.com/office/drawing/2014/main" id="{5632AC15-70D8-0CD0-9E66-1D4E3FBDCF33}"/>
            </a:ext>
          </a:extLst>
        </xdr:cNvPr>
        <xdr:cNvCxnSpPr/>
      </xdr:nvCxnSpPr>
      <xdr:spPr>
        <a:xfrm>
          <a:off x="13496282865" y="10035140"/>
          <a:ext cx="0" cy="49943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692080</xdr:colOff>
      <xdr:row>995</xdr:row>
      <xdr:rowOff>115368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CE3C4571-A76A-F481-E6FB-72B7C04CF168}"/>
                </a:ext>
              </a:extLst>
            </xdr:cNvPr>
            <xdr:cNvSpPr txBox="1"/>
          </xdr:nvSpPr>
          <xdr:spPr>
            <a:xfrm>
              <a:off x="13495795100" y="10542924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488735</xdr:colOff>
      <xdr:row>992</xdr:row>
      <xdr:rowOff>165884</xdr:rowOff>
    </xdr:from>
    <xdr:to>
      <xdr:col>8</xdr:col>
      <xdr:colOff>374579</xdr:colOff>
      <xdr:row>992</xdr:row>
      <xdr:rowOff>174803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602339DA-8DE9-1EC8-14A4-EC59491B8BF5}"/>
            </a:ext>
          </a:extLst>
        </xdr:cNvPr>
        <xdr:cNvCxnSpPr/>
      </xdr:nvCxnSpPr>
      <xdr:spPr>
        <a:xfrm flipV="1">
          <a:off x="13494645421" y="9983412"/>
          <a:ext cx="1533990" cy="8919"/>
        </a:xfrm>
        <a:prstGeom prst="line">
          <a:avLst/>
        </a:prstGeom>
        <a:ln>
          <a:prstDash val="sysDash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10704</xdr:colOff>
      <xdr:row>992</xdr:row>
      <xdr:rowOff>68993</xdr:rowOff>
    </xdr:from>
    <xdr:ext cx="100503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0957751B-E25F-51D7-50BF-7E33A8D4F25A}"/>
                </a:ext>
              </a:extLst>
            </xdr:cNvPr>
            <xdr:cNvSpPr txBox="1"/>
          </xdr:nvSpPr>
          <xdr:spPr>
            <a:xfrm>
              <a:off x="13494004257" y="9886521"/>
              <a:ext cx="100503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310365</xdr:colOff>
      <xdr:row>1006</xdr:row>
      <xdr:rowOff>196208</xdr:rowOff>
    </xdr:from>
    <xdr:to>
      <xdr:col>10</xdr:col>
      <xdr:colOff>492303</xdr:colOff>
      <xdr:row>1008</xdr:row>
      <xdr:rowOff>3568</xdr:rowOff>
    </xdr:to>
    <xdr:sp macro="" textlink="">
      <xdr:nvSpPr>
        <xdr:cNvPr id="109" name="Down Arrow 108">
          <a:extLst>
            <a:ext uri="{FF2B5EF4-FFF2-40B4-BE49-F238E27FC236}">
              <a16:creationId xmlns:a16="http://schemas.microsoft.com/office/drawing/2014/main" id="{A091F1AE-5486-98F5-58DB-C78B4A062231}"/>
            </a:ext>
          </a:extLst>
        </xdr:cNvPr>
        <xdr:cNvSpPr/>
      </xdr:nvSpPr>
      <xdr:spPr>
        <a:xfrm>
          <a:off x="13492879551" y="12860534"/>
          <a:ext cx="181938" cy="2140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1014</xdr:row>
      <xdr:rowOff>24580</xdr:rowOff>
    </xdr:from>
    <xdr:to>
      <xdr:col>6</xdr:col>
      <xdr:colOff>547047</xdr:colOff>
      <xdr:row>1023</xdr:row>
      <xdr:rowOff>217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98D5887B-0D47-8C7F-7F8D-C10543352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040437" y="15112999"/>
          <a:ext cx="5512337" cy="1814872"/>
        </a:xfrm>
        <a:prstGeom prst="rect">
          <a:avLst/>
        </a:prstGeom>
      </xdr:spPr>
    </xdr:pic>
    <xdr:clientData/>
  </xdr:twoCellAnchor>
  <xdr:twoCellAnchor>
    <xdr:from>
      <xdr:col>4</xdr:col>
      <xdr:colOff>393289</xdr:colOff>
      <xdr:row>1024</xdr:row>
      <xdr:rowOff>155678</xdr:rowOff>
    </xdr:from>
    <xdr:to>
      <xdr:col>4</xdr:col>
      <xdr:colOff>397386</xdr:colOff>
      <xdr:row>1034</xdr:row>
      <xdr:rowOff>61451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1EE595BA-A7FB-271D-43AB-F333AB39DEC3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794774</xdr:colOff>
      <xdr:row>1032</xdr:row>
      <xdr:rowOff>90129</xdr:rowOff>
    </xdr:from>
    <xdr:to>
      <xdr:col>4</xdr:col>
      <xdr:colOff>680064</xdr:colOff>
      <xdr:row>1032</xdr:row>
      <xdr:rowOff>90129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51E01A7D-CF35-1341-78B1-32D5865B5C63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172064</xdr:colOff>
      <xdr:row>1025</xdr:row>
      <xdr:rowOff>118807</xdr:rowOff>
    </xdr:from>
    <xdr:to>
      <xdr:col>3</xdr:col>
      <xdr:colOff>745613</xdr:colOff>
      <xdr:row>1030</xdr:row>
      <xdr:rowOff>90129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A0D3FDC3-FEC1-950D-EAEC-DA24F6169DA6}"/>
            </a:ext>
          </a:extLst>
        </xdr:cNvPr>
        <xdr:cNvCxnSpPr/>
      </xdr:nvCxnSpPr>
      <xdr:spPr>
        <a:xfrm flipV="1">
          <a:off x="13555324516" y="1746045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376903</xdr:colOff>
      <xdr:row>1024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07E2D44D-A968-F22C-95E8-084DEC7B286C}"/>
                </a:ext>
              </a:extLst>
            </xdr:cNvPr>
            <xdr:cNvSpPr txBox="1"/>
          </xdr:nvSpPr>
          <xdr:spPr>
            <a:xfrm>
              <a:off x="13556353491" y="1731255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335935</xdr:colOff>
      <xdr:row>1025</xdr:row>
      <xdr:rowOff>102420</xdr:rowOff>
    </xdr:from>
    <xdr:to>
      <xdr:col>4</xdr:col>
      <xdr:colOff>24580</xdr:colOff>
      <xdr:row>1030</xdr:row>
      <xdr:rowOff>86032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16C0B032-438A-92CD-02DB-AB809644B8BD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6F792F47-6616-FFDF-EC84-3B901DC160BC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24581</xdr:colOff>
      <xdr:row>1027</xdr:row>
      <xdr:rowOff>180258</xdr:rowOff>
    </xdr:from>
    <xdr:to>
      <xdr:col>3</xdr:col>
      <xdr:colOff>180258</xdr:colOff>
      <xdr:row>1028</xdr:row>
      <xdr:rowOff>151581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206FD79C-3610-B24B-5994-168CF7C139F3}"/>
            </a:ext>
          </a:extLst>
        </xdr:cNvPr>
        <xdr:cNvSpPr/>
      </xdr:nvSpPr>
      <xdr:spPr>
        <a:xfrm>
          <a:off x="13555889871" y="17931581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180258</xdr:colOff>
      <xdr:row>1028</xdr:row>
      <xdr:rowOff>61452</xdr:rowOff>
    </xdr:from>
    <xdr:to>
      <xdr:col>4</xdr:col>
      <xdr:colOff>393290</xdr:colOff>
      <xdr:row>1028</xdr:row>
      <xdr:rowOff>63501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550E3244-E60B-B5D8-5C7C-A919E796E9DC}"/>
            </a:ext>
          </a:extLst>
        </xdr:cNvPr>
        <xdr:cNvCxnSpPr>
          <a:stCxn id="124" idx="2"/>
        </xdr:cNvCxnSpPr>
      </xdr:nvCxnSpPr>
      <xdr:spPr>
        <a:xfrm flipH="1" flipV="1">
          <a:off x="13554849290" y="18017613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40966</xdr:colOff>
      <xdr:row>1027</xdr:row>
      <xdr:rowOff>183944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695D565E-CC45-A7F8-133A-6E4ED1DB2450}"/>
                </a:ext>
              </a:extLst>
            </xdr:cNvPr>
            <xdr:cNvSpPr txBox="1"/>
          </xdr:nvSpPr>
          <xdr:spPr>
            <a:xfrm>
              <a:off x="13554206782" y="17935267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663677</xdr:colOff>
      <xdr:row>1028</xdr:row>
      <xdr:rowOff>20484</xdr:rowOff>
    </xdr:from>
    <xdr:to>
      <xdr:col>3</xdr:col>
      <xdr:colOff>372806</xdr:colOff>
      <xdr:row>1032</xdr:row>
      <xdr:rowOff>73742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99A90466-69B4-8BCB-1B39-7D6FF57D4D10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A5F01979-06BB-C3ED-335D-D158B182FC7C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90129</xdr:colOff>
      <xdr:row>1028</xdr:row>
      <xdr:rowOff>192549</xdr:rowOff>
    </xdr:from>
    <xdr:to>
      <xdr:col>3</xdr:col>
      <xdr:colOff>90129</xdr:colOff>
      <xdr:row>1031</xdr:row>
      <xdr:rowOff>77839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196A7C53-3524-43EA-C14F-B2637521541A}"/>
            </a:ext>
          </a:extLst>
        </xdr:cNvPr>
        <xdr:cNvCxnSpPr/>
      </xdr:nvCxnSpPr>
      <xdr:spPr>
        <a:xfrm>
          <a:off x="13555980000" y="18148710"/>
          <a:ext cx="0" cy="499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147484</xdr:colOff>
      <xdr:row>1031</xdr:row>
      <xdr:rowOff>61452</xdr:rowOff>
    </xdr:from>
    <xdr:to>
      <xdr:col>4</xdr:col>
      <xdr:colOff>360516</xdr:colOff>
      <xdr:row>1031</xdr:row>
      <xdr:rowOff>63501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D8797C04-85F1-1931-558E-0C24E8123D00}"/>
            </a:ext>
          </a:extLst>
        </xdr:cNvPr>
        <xdr:cNvCxnSpPr/>
      </xdr:nvCxnSpPr>
      <xdr:spPr>
        <a:xfrm flipH="1" flipV="1">
          <a:off x="13554882064" y="18632129"/>
          <a:ext cx="1040581" cy="204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811160</xdr:colOff>
      <xdr:row>1030</xdr:row>
      <xdr:rowOff>175751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B2CFEF1-2F01-A423-1A8C-32A4DD91198C}"/>
                </a:ext>
              </a:extLst>
            </xdr:cNvPr>
            <xdr:cNvSpPr txBox="1"/>
          </xdr:nvSpPr>
          <xdr:spPr>
            <a:xfrm>
              <a:off x="13554264137" y="18541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290871</xdr:colOff>
      <xdr:row>1029</xdr:row>
      <xdr:rowOff>85621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AA298B3C-C423-3081-64B0-A3E8DE966EEB}"/>
                </a:ext>
              </a:extLst>
            </xdr:cNvPr>
            <xdr:cNvSpPr txBox="1"/>
          </xdr:nvSpPr>
          <xdr:spPr>
            <a:xfrm>
              <a:off x="13555611974" y="1824662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393289</xdr:colOff>
      <xdr:row>1024</xdr:row>
      <xdr:rowOff>155678</xdr:rowOff>
    </xdr:from>
    <xdr:to>
      <xdr:col>10</xdr:col>
      <xdr:colOff>397386</xdr:colOff>
      <xdr:row>1034</xdr:row>
      <xdr:rowOff>61451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14866497-7E21-094B-BB66-278143D7C16A}"/>
            </a:ext>
          </a:extLst>
        </xdr:cNvPr>
        <xdr:cNvCxnSpPr/>
      </xdr:nvCxnSpPr>
      <xdr:spPr>
        <a:xfrm flipH="1" flipV="1">
          <a:off x="13554845194" y="17292484"/>
          <a:ext cx="4097" cy="19541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794774</xdr:colOff>
      <xdr:row>1032</xdr:row>
      <xdr:rowOff>90129</xdr:rowOff>
    </xdr:from>
    <xdr:to>
      <xdr:col>10</xdr:col>
      <xdr:colOff>680064</xdr:colOff>
      <xdr:row>1032</xdr:row>
      <xdr:rowOff>90129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2C23E299-B856-8F4E-94A8-72416B78CC39}"/>
            </a:ext>
          </a:extLst>
        </xdr:cNvPr>
        <xdr:cNvCxnSpPr/>
      </xdr:nvCxnSpPr>
      <xdr:spPr>
        <a:xfrm>
          <a:off x="13554562516" y="18865645"/>
          <a:ext cx="236793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335935</xdr:colOff>
      <xdr:row>1025</xdr:row>
      <xdr:rowOff>102420</xdr:rowOff>
    </xdr:from>
    <xdr:to>
      <xdr:col>10</xdr:col>
      <xdr:colOff>24580</xdr:colOff>
      <xdr:row>1030</xdr:row>
      <xdr:rowOff>86032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E954E428-728B-BD41-B9AC-B998CF71EAA4}"/>
            </a:ext>
          </a:extLst>
        </xdr:cNvPr>
        <xdr:cNvCxnSpPr/>
      </xdr:nvCxnSpPr>
      <xdr:spPr>
        <a:xfrm>
          <a:off x="13555218000" y="17444065"/>
          <a:ext cx="1343742" cy="100780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7</xdr:col>
      <xdr:colOff>561258</xdr:colOff>
      <xdr:row>1029</xdr:row>
      <xdr:rowOff>200330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881C2E96-2BBB-B44A-B564-3F434301A175}"/>
                </a:ext>
              </a:extLst>
            </xdr:cNvPr>
            <xdr:cNvSpPr txBox="1"/>
          </xdr:nvSpPr>
          <xdr:spPr>
            <a:xfrm>
              <a:off x="13556169136" y="1836133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663677</xdr:colOff>
      <xdr:row>1028</xdr:row>
      <xdr:rowOff>20484</xdr:rowOff>
    </xdr:from>
    <xdr:to>
      <xdr:col>9</xdr:col>
      <xdr:colOff>372806</xdr:colOff>
      <xdr:row>1032</xdr:row>
      <xdr:rowOff>73742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7DA778B8-60B3-A246-B2CD-4BBD9D44C47A}"/>
            </a:ext>
          </a:extLst>
        </xdr:cNvPr>
        <xdr:cNvCxnSpPr/>
      </xdr:nvCxnSpPr>
      <xdr:spPr>
        <a:xfrm flipV="1">
          <a:off x="13555697323" y="17976645"/>
          <a:ext cx="1364226" cy="8726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32774</xdr:colOff>
      <xdr:row>1027</xdr:row>
      <xdr:rowOff>106105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6" name="TextBox 145">
              <a:extLst>
                <a:ext uri="{FF2B5EF4-FFF2-40B4-BE49-F238E27FC236}">
                  <a16:creationId xmlns:a16="http://schemas.microsoft.com/office/drawing/2014/main" id="{04172F99-BA37-7541-9411-D5C4B1D75B04}"/>
                </a:ext>
              </a:extLst>
            </xdr:cNvPr>
            <xdr:cNvSpPr txBox="1"/>
          </xdr:nvSpPr>
          <xdr:spPr>
            <a:xfrm>
              <a:off x="13556697620" y="17857428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737420</xdr:colOff>
      <xdr:row>1030</xdr:row>
      <xdr:rowOff>143386</xdr:rowOff>
    </xdr:from>
    <xdr:to>
      <xdr:col>10</xdr:col>
      <xdr:colOff>368710</xdr:colOff>
      <xdr:row>1030</xdr:row>
      <xdr:rowOff>143386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2427B282-D6A1-D44D-BFEC-6B28D3556FC4}"/>
            </a:ext>
          </a:extLst>
        </xdr:cNvPr>
        <xdr:cNvCxnSpPr/>
      </xdr:nvCxnSpPr>
      <xdr:spPr>
        <a:xfrm flipH="1">
          <a:off x="13549908580" y="18509225"/>
          <a:ext cx="1286387" cy="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118806</xdr:colOff>
      <xdr:row>1029</xdr:row>
      <xdr:rowOff>110201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159E388E-90A0-4C4E-B206-48ECDCDA1C04}"/>
                </a:ext>
              </a:extLst>
            </xdr:cNvPr>
            <xdr:cNvSpPr txBox="1"/>
          </xdr:nvSpPr>
          <xdr:spPr>
            <a:xfrm>
              <a:off x="13550818749" y="18271201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684160</xdr:colOff>
      <xdr:row>1026</xdr:row>
      <xdr:rowOff>28678</xdr:rowOff>
    </xdr:from>
    <xdr:to>
      <xdr:col>9</xdr:col>
      <xdr:colOff>430161</xdr:colOff>
      <xdr:row>1031</xdr:row>
      <xdr:rowOff>1</xdr:rowOff>
    </xdr:to>
    <xdr:cxnSp macro="">
      <xdr:nvCxnSpPr>
        <xdr:cNvPr id="151" name="Straight Connector 150">
          <a:extLst>
            <a:ext uri="{FF2B5EF4-FFF2-40B4-BE49-F238E27FC236}">
              <a16:creationId xmlns:a16="http://schemas.microsoft.com/office/drawing/2014/main" id="{5FA44C63-EB4D-F2E7-27FC-192A239BE94A}"/>
            </a:ext>
          </a:extLst>
        </xdr:cNvPr>
        <xdr:cNvCxnSpPr/>
      </xdr:nvCxnSpPr>
      <xdr:spPr>
        <a:xfrm flipV="1">
          <a:off x="13550674678" y="17575162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12291</xdr:colOff>
      <xdr:row>1025</xdr:row>
      <xdr:rowOff>81525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5B30052E-57C2-A7B4-D3B9-01707D8D00AB}"/>
                </a:ext>
              </a:extLst>
            </xdr:cNvPr>
            <xdr:cNvSpPr txBox="1"/>
          </xdr:nvSpPr>
          <xdr:spPr>
            <a:xfrm>
              <a:off x="13551752812" y="1742317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r>
                <a:rPr lang="he-IL" sz="1100" b="0" i="0">
                  <a:latin typeface="Cambria Math" panose="02040503050406030204" pitchFamily="18" charset="0"/>
                </a:rPr>
                <a:t>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606322</xdr:colOff>
      <xdr:row>1028</xdr:row>
      <xdr:rowOff>135195</xdr:rowOff>
    </xdr:from>
    <xdr:to>
      <xdr:col>8</xdr:col>
      <xdr:colOff>761999</xdr:colOff>
      <xdr:row>1029</xdr:row>
      <xdr:rowOff>106517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029BB455-F358-AA88-7129-8E78C924A854}"/>
            </a:ext>
          </a:extLst>
        </xdr:cNvPr>
        <xdr:cNvSpPr/>
      </xdr:nvSpPr>
      <xdr:spPr>
        <a:xfrm>
          <a:off x="13551170388" y="18091356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8</xdr:col>
      <xdr:colOff>671871</xdr:colOff>
      <xdr:row>1029</xdr:row>
      <xdr:rowOff>73740</xdr:rowOff>
    </xdr:from>
    <xdr:to>
      <xdr:col>8</xdr:col>
      <xdr:colOff>680064</xdr:colOff>
      <xdr:row>1030</xdr:row>
      <xdr:rowOff>159772</xdr:rowOff>
    </xdr:to>
    <xdr:cxnSp macro="">
      <xdr:nvCxnSpPr>
        <xdr:cNvPr id="154" name="Straight Arrow Connector 153">
          <a:extLst>
            <a:ext uri="{FF2B5EF4-FFF2-40B4-BE49-F238E27FC236}">
              <a16:creationId xmlns:a16="http://schemas.microsoft.com/office/drawing/2014/main" id="{20631984-F290-1B71-62E0-067C7C8EFD44}"/>
            </a:ext>
          </a:extLst>
        </xdr:cNvPr>
        <xdr:cNvCxnSpPr/>
      </xdr:nvCxnSpPr>
      <xdr:spPr>
        <a:xfrm>
          <a:off x="13551252323" y="18234740"/>
          <a:ext cx="8193" cy="290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16387</xdr:colOff>
      <xdr:row>1029</xdr:row>
      <xdr:rowOff>34823</xdr:rowOff>
    </xdr:from>
    <xdr:to>
      <xdr:col>10</xdr:col>
      <xdr:colOff>385096</xdr:colOff>
      <xdr:row>1029</xdr:row>
      <xdr:rowOff>40968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EE8D1206-6C39-E38B-50E7-3A4C574DCD53}"/>
            </a:ext>
          </a:extLst>
        </xdr:cNvPr>
        <xdr:cNvCxnSpPr>
          <a:cxnSpLocks/>
        </xdr:cNvCxnSpPr>
      </xdr:nvCxnSpPr>
      <xdr:spPr>
        <a:xfrm flipH="1">
          <a:off x="13549892194" y="18195823"/>
          <a:ext cx="1196258" cy="6145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10</xdr:col>
      <xdr:colOff>90127</xdr:colOff>
      <xdr:row>1028</xdr:row>
      <xdr:rowOff>171654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6AA1D8ED-7CAF-852E-15E1-B3338F9AFECE}"/>
                </a:ext>
              </a:extLst>
            </xdr:cNvPr>
            <xdr:cNvSpPr txBox="1"/>
          </xdr:nvSpPr>
          <xdr:spPr>
            <a:xfrm>
              <a:off x="13549192331" y="18127815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 (1)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77837</xdr:colOff>
      <xdr:row>1030</xdr:row>
      <xdr:rowOff>48751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(2)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A434F33A-4DDD-0C60-E0B5-993F451EB459}"/>
                </a:ext>
              </a:extLst>
            </xdr:cNvPr>
            <xdr:cNvSpPr txBox="1"/>
          </xdr:nvSpPr>
          <xdr:spPr>
            <a:xfrm>
              <a:off x="13549204621" y="18414590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 (2)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262193</xdr:colOff>
      <xdr:row>1024</xdr:row>
      <xdr:rowOff>106517</xdr:rowOff>
    </xdr:from>
    <xdr:to>
      <xdr:col>10</xdr:col>
      <xdr:colOff>8193</xdr:colOff>
      <xdr:row>1029</xdr:row>
      <xdr:rowOff>77839</xdr:rowOff>
    </xdr:to>
    <xdr:cxnSp macro="">
      <xdr:nvCxnSpPr>
        <xdr:cNvPr id="161" name="Straight Connector 160">
          <a:extLst>
            <a:ext uri="{FF2B5EF4-FFF2-40B4-BE49-F238E27FC236}">
              <a16:creationId xmlns:a16="http://schemas.microsoft.com/office/drawing/2014/main" id="{1F71082C-6082-2B1E-E5D4-537FE3214689}"/>
            </a:ext>
          </a:extLst>
        </xdr:cNvPr>
        <xdr:cNvCxnSpPr/>
      </xdr:nvCxnSpPr>
      <xdr:spPr>
        <a:xfrm flipV="1">
          <a:off x="13550269097" y="17243323"/>
          <a:ext cx="1401097" cy="9955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225322</xdr:colOff>
      <xdr:row>1027</xdr:row>
      <xdr:rowOff>12291</xdr:rowOff>
    </xdr:from>
    <xdr:to>
      <xdr:col>9</xdr:col>
      <xdr:colOff>380999</xdr:colOff>
      <xdr:row>1027</xdr:row>
      <xdr:rowOff>188452</xdr:rowOff>
    </xdr:to>
    <xdr:sp macro="" textlink="">
      <xdr:nvSpPr>
        <xdr:cNvPr id="162" name="Oval 161">
          <a:extLst>
            <a:ext uri="{FF2B5EF4-FFF2-40B4-BE49-F238E27FC236}">
              <a16:creationId xmlns:a16="http://schemas.microsoft.com/office/drawing/2014/main" id="{0023EE3C-3D9F-9DF2-D4C0-8575B5F406D9}"/>
            </a:ext>
          </a:extLst>
        </xdr:cNvPr>
        <xdr:cNvSpPr/>
      </xdr:nvSpPr>
      <xdr:spPr>
        <a:xfrm>
          <a:off x="13550723840" y="17763614"/>
          <a:ext cx="155677" cy="1761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7</xdr:col>
      <xdr:colOff>544870</xdr:colOff>
      <xdr:row>1023</xdr:row>
      <xdr:rowOff>118396</xdr:rowOff>
    </xdr:from>
    <xdr:ext cx="9948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472B2619-75F4-DA92-0052-22235A7363E2}"/>
                </a:ext>
              </a:extLst>
            </xdr:cNvPr>
            <xdr:cNvSpPr txBox="1"/>
          </xdr:nvSpPr>
          <xdr:spPr>
            <a:xfrm>
              <a:off x="13551220233" y="17050364"/>
              <a:ext cx="9948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𝑆_𝑇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520</xdr:row>
      <xdr:rowOff>102421</xdr:rowOff>
    </xdr:from>
    <xdr:to>
      <xdr:col>5</xdr:col>
      <xdr:colOff>774290</xdr:colOff>
      <xdr:row>529</xdr:row>
      <xdr:rowOff>27997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4BC5B5-7605-A7AE-610D-3AA700237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53640742" y="1356034"/>
          <a:ext cx="4912032" cy="1769122"/>
        </a:xfrm>
        <a:prstGeom prst="rect">
          <a:avLst/>
        </a:prstGeom>
      </xdr:spPr>
    </xdr:pic>
    <xdr:clientData/>
  </xdr:twoCellAnchor>
  <xdr:twoCellAnchor>
    <xdr:from>
      <xdr:col>4</xdr:col>
      <xdr:colOff>581741</xdr:colOff>
      <xdr:row>562</xdr:row>
      <xdr:rowOff>127000</xdr:rowOff>
    </xdr:from>
    <xdr:to>
      <xdr:col>4</xdr:col>
      <xdr:colOff>585838</xdr:colOff>
      <xdr:row>571</xdr:row>
      <xdr:rowOff>98322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5194888-839D-7804-1A53-CC84F805BE28}"/>
            </a:ext>
          </a:extLst>
        </xdr:cNvPr>
        <xdr:cNvCxnSpPr/>
      </xdr:nvCxnSpPr>
      <xdr:spPr>
        <a:xfrm flipH="1" flipV="1">
          <a:off x="13554656742" y="4658032"/>
          <a:ext cx="4097" cy="181487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802967</xdr:colOff>
      <xdr:row>570</xdr:row>
      <xdr:rowOff>102419</xdr:rowOff>
    </xdr:from>
    <xdr:to>
      <xdr:col>4</xdr:col>
      <xdr:colOff>778386</xdr:colOff>
      <xdr:row>570</xdr:row>
      <xdr:rowOff>114710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288346B9-316E-4AC7-AA62-7B6F3DACB3C5}"/>
            </a:ext>
          </a:extLst>
        </xdr:cNvPr>
        <xdr:cNvCxnSpPr/>
      </xdr:nvCxnSpPr>
      <xdr:spPr>
        <a:xfrm>
          <a:off x="13554464194" y="6272161"/>
          <a:ext cx="2458065" cy="122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213033</xdr:colOff>
      <xdr:row>561</xdr:row>
      <xdr:rowOff>134783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A0F9F3EB-89A7-1239-439E-578FA4A05130}"/>
                </a:ext>
              </a:extLst>
            </xdr:cNvPr>
            <xdr:cNvSpPr txBox="1"/>
          </xdr:nvSpPr>
          <xdr:spPr>
            <a:xfrm>
              <a:off x="13554272328" y="446097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311357</xdr:colOff>
      <xdr:row>570</xdr:row>
      <xdr:rowOff>28268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7ED222C6-CD0C-8200-4195-D51EB32E8A32}"/>
                </a:ext>
              </a:extLst>
            </xdr:cNvPr>
            <xdr:cNvSpPr txBox="1"/>
          </xdr:nvSpPr>
          <xdr:spPr>
            <a:xfrm>
              <a:off x="13556656650" y="61980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426066</xdr:colOff>
      <xdr:row>568</xdr:row>
      <xdr:rowOff>73332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EC414488-9F9C-FBD1-5265-2518BA725035}"/>
                </a:ext>
              </a:extLst>
            </xdr:cNvPr>
            <xdr:cNvSpPr txBox="1"/>
          </xdr:nvSpPr>
          <xdr:spPr>
            <a:xfrm>
              <a:off x="13556541941" y="5833397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249903</xdr:colOff>
      <xdr:row>563</xdr:row>
      <xdr:rowOff>28677</xdr:rowOff>
    </xdr:from>
    <xdr:to>
      <xdr:col>4</xdr:col>
      <xdr:colOff>588433</xdr:colOff>
      <xdr:row>570</xdr:row>
      <xdr:rowOff>97367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775A3724-C503-0B5E-C204-710B94568CFA}"/>
            </a:ext>
          </a:extLst>
        </xdr:cNvPr>
        <xdr:cNvCxnSpPr/>
      </xdr:nvCxnSpPr>
      <xdr:spPr>
        <a:xfrm flipV="1">
          <a:off x="13521101567" y="114658877"/>
          <a:ext cx="1989530" cy="149109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540776</xdr:colOff>
      <xdr:row>562</xdr:row>
      <xdr:rowOff>106107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A65022E4-E896-8B99-25D3-2F8213401BE1}"/>
                </a:ext>
              </a:extLst>
            </xdr:cNvPr>
            <xdr:cNvSpPr txBox="1"/>
          </xdr:nvSpPr>
          <xdr:spPr>
            <a:xfrm>
              <a:off x="13556427231" y="4637139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24583</xdr:colOff>
      <xdr:row>568</xdr:row>
      <xdr:rowOff>32363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0704F903-1D1F-9933-5C45-78B322D925C8}"/>
                </a:ext>
              </a:extLst>
            </xdr:cNvPr>
            <xdr:cNvSpPr txBox="1"/>
          </xdr:nvSpPr>
          <xdr:spPr>
            <a:xfrm rot="1827842">
              <a:off x="13555394843" y="579242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𝑃=50−0.2𝑄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347133</xdr:colOff>
      <xdr:row>564</xdr:row>
      <xdr:rowOff>94226</xdr:rowOff>
    </xdr:from>
    <xdr:to>
      <xdr:col>4</xdr:col>
      <xdr:colOff>602224</xdr:colOff>
      <xdr:row>570</xdr:row>
      <xdr:rowOff>101600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D0C9E5D-AFA1-373C-30C0-2749CC9BD05C}"/>
            </a:ext>
          </a:extLst>
        </xdr:cNvPr>
        <xdr:cNvCxnSpPr/>
      </xdr:nvCxnSpPr>
      <xdr:spPr>
        <a:xfrm>
          <a:off x="13521087776" y="114521226"/>
          <a:ext cx="1906091" cy="122657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344129</xdr:colOff>
      <xdr:row>563</xdr:row>
      <xdr:rowOff>200332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899AFE84-E6E2-EC6D-C2D9-A47394418C91}"/>
                </a:ext>
              </a:extLst>
            </xdr:cNvPr>
            <xdr:cNvSpPr txBox="1"/>
          </xdr:nvSpPr>
          <xdr:spPr>
            <a:xfrm>
              <a:off x="13554141232" y="493620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12292</xdr:colOff>
      <xdr:row>563</xdr:row>
      <xdr:rowOff>171654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1A325671-FA90-890D-FEC0-23F8BB4C6944}"/>
                </a:ext>
              </a:extLst>
            </xdr:cNvPr>
            <xdr:cNvSpPr txBox="1"/>
          </xdr:nvSpPr>
          <xdr:spPr>
            <a:xfrm rot="19287194">
              <a:off x="13555407134" y="4907525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𝑃=0.3𝑄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540364</xdr:colOff>
      <xdr:row>564</xdr:row>
      <xdr:rowOff>164145</xdr:rowOff>
    </xdr:from>
    <xdr:to>
      <xdr:col>4</xdr:col>
      <xdr:colOff>552654</xdr:colOff>
      <xdr:row>567</xdr:row>
      <xdr:rowOff>65822</xdr:rowOff>
    </xdr:to>
    <xdr:sp macro="" textlink="">
      <xdr:nvSpPr>
        <xdr:cNvPr id="79" name="Right Triangle 78">
          <a:extLst>
            <a:ext uri="{FF2B5EF4-FFF2-40B4-BE49-F238E27FC236}">
              <a16:creationId xmlns:a16="http://schemas.microsoft.com/office/drawing/2014/main" id="{0D847358-B0CD-691D-7440-4D05D2952973}"/>
            </a:ext>
          </a:extLst>
        </xdr:cNvPr>
        <xdr:cNvSpPr/>
      </xdr:nvSpPr>
      <xdr:spPr>
        <a:xfrm>
          <a:off x="13521137346" y="115200745"/>
          <a:ext cx="837790" cy="511277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503903</xdr:colOff>
      <xdr:row>565</xdr:row>
      <xdr:rowOff>200743</xdr:rowOff>
    </xdr:from>
    <xdr:to>
      <xdr:col>5</xdr:col>
      <xdr:colOff>802967</xdr:colOff>
      <xdr:row>566</xdr:row>
      <xdr:rowOff>0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F50EB7C-189C-5E74-9A9E-A7D1C4F30680}"/>
            </a:ext>
          </a:extLst>
        </xdr:cNvPr>
        <xdr:cNvCxnSpPr/>
      </xdr:nvCxnSpPr>
      <xdr:spPr>
        <a:xfrm flipH="1">
          <a:off x="13553612065" y="5346291"/>
          <a:ext cx="299064" cy="40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450645</xdr:colOff>
      <xdr:row>566</xdr:row>
      <xdr:rowOff>176161</xdr:rowOff>
    </xdr:from>
    <xdr:to>
      <xdr:col>3</xdr:col>
      <xdr:colOff>598129</xdr:colOff>
      <xdr:row>567</xdr:row>
      <xdr:rowOff>143387</xdr:rowOff>
    </xdr:to>
    <xdr:sp macro="" textlink="">
      <xdr:nvSpPr>
        <xdr:cNvPr id="84" name="Oval 83">
          <a:extLst>
            <a:ext uri="{FF2B5EF4-FFF2-40B4-BE49-F238E27FC236}">
              <a16:creationId xmlns:a16="http://schemas.microsoft.com/office/drawing/2014/main" id="{5FCBD8CE-5B2D-8041-82C3-2554E25ECFC9}"/>
            </a:ext>
          </a:extLst>
        </xdr:cNvPr>
        <xdr:cNvSpPr/>
      </xdr:nvSpPr>
      <xdr:spPr>
        <a:xfrm>
          <a:off x="13555472000" y="5526548"/>
          <a:ext cx="147484" cy="1720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2</xdr:col>
      <xdr:colOff>730866</xdr:colOff>
      <xdr:row>575</xdr:row>
      <xdr:rowOff>30998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29D26DC-1EFF-BB97-0E75-671A9F706C6A}"/>
                </a:ext>
              </a:extLst>
            </xdr:cNvPr>
            <xdr:cNvSpPr txBox="1"/>
          </xdr:nvSpPr>
          <xdr:spPr>
            <a:xfrm>
              <a:off x="13521131883" y="117302798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579697</xdr:colOff>
      <xdr:row>576</xdr:row>
      <xdr:rowOff>28403</xdr:rowOff>
    </xdr:from>
    <xdr:ext cx="147825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EB4C8594-490B-211D-6CE6-0E738BCE93AC}"/>
                </a:ext>
              </a:extLst>
            </xdr:cNvPr>
            <xdr:cNvSpPr txBox="1"/>
          </xdr:nvSpPr>
          <xdr:spPr>
            <a:xfrm>
              <a:off x="13521283052" y="117503403"/>
              <a:ext cx="147825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𝑃=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802968</xdr:colOff>
      <xdr:row>578</xdr:row>
      <xdr:rowOff>20073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→0.3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50−0.2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D1AA1E4B-39BD-4332-6626-294DE0C1B6D2}"/>
                </a:ext>
              </a:extLst>
            </xdr:cNvPr>
            <xdr:cNvSpPr txBox="1"/>
          </xdr:nvSpPr>
          <xdr:spPr>
            <a:xfrm>
              <a:off x="13554407520" y="782852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𝑆=𝐷→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0.3𝑄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798871</xdr:colOff>
      <xdr:row>579</xdr:row>
      <xdr:rowOff>81525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01A5CFB-9713-0B48-7D4D-3C274B5BE55B}"/>
                </a:ext>
              </a:extLst>
            </xdr:cNvPr>
            <xdr:cNvSpPr txBox="1"/>
          </xdr:nvSpPr>
          <xdr:spPr>
            <a:xfrm>
              <a:off x="13554411617" y="8094815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0.5𝑄=50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790678</xdr:colOff>
      <xdr:row>580</xdr:row>
      <xdr:rowOff>65138</xdr:rowOff>
    </xdr:from>
    <xdr:ext cx="251473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5DC5B2EB-D9EA-1E6D-CA8F-8F2BC0B59FFB}"/>
                </a:ext>
              </a:extLst>
            </xdr:cNvPr>
            <xdr:cNvSpPr txBox="1"/>
          </xdr:nvSpPr>
          <xdr:spPr>
            <a:xfrm>
              <a:off x="13554419810" y="8283267"/>
              <a:ext cx="251473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45066</xdr:colOff>
      <xdr:row>583</xdr:row>
      <xdr:rowOff>85623</xdr:rowOff>
    </xdr:from>
    <xdr:ext cx="24990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m:rPr>
                        <m:sty m:val="p"/>
                      </m:rPr>
                      <a:rPr lang="en-US" sz="1100" b="0" i="1">
                        <a:latin typeface="Cambria Math" panose="02040503050406030204" pitchFamily="18" charset="0"/>
                      </a:rPr>
                      <m:t>S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=0.3∗100=30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F17F8899-0F2B-4CC8-B8C8-87447D2B9A23}"/>
                </a:ext>
              </a:extLst>
            </xdr:cNvPr>
            <xdr:cNvSpPr txBox="1"/>
          </xdr:nvSpPr>
          <xdr:spPr>
            <a:xfrm>
              <a:off x="13554353580" y="8918268"/>
              <a:ext cx="24990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S:    𝑃=0.3𝑄→𝑃_𝐴=0.3∗100=30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503903</xdr:colOff>
      <xdr:row>567</xdr:row>
      <xdr:rowOff>143387</xdr:rowOff>
    </xdr:from>
    <xdr:to>
      <xdr:col>3</xdr:col>
      <xdr:colOff>524387</xdr:colOff>
      <xdr:row>570</xdr:row>
      <xdr:rowOff>122903</xdr:rowOff>
    </xdr:to>
    <xdr:cxnSp macro="">
      <xdr:nvCxnSpPr>
        <xdr:cNvPr id="118" name="Straight Connector 117">
          <a:extLst>
            <a:ext uri="{FF2B5EF4-FFF2-40B4-BE49-F238E27FC236}">
              <a16:creationId xmlns:a16="http://schemas.microsoft.com/office/drawing/2014/main" id="{C46414BA-C8DF-F01F-80B2-1CFD51B0CB3F}"/>
            </a:ext>
          </a:extLst>
        </xdr:cNvPr>
        <xdr:cNvCxnSpPr>
          <a:stCxn id="84" idx="4"/>
        </xdr:cNvCxnSpPr>
      </xdr:nvCxnSpPr>
      <xdr:spPr>
        <a:xfrm>
          <a:off x="13555545742" y="5698613"/>
          <a:ext cx="20484" cy="5940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151582</xdr:colOff>
      <xdr:row>570</xdr:row>
      <xdr:rowOff>147074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CEB1D3BB-F0B4-59AA-ED74-82F9A2B975D8}"/>
                </a:ext>
              </a:extLst>
            </xdr:cNvPr>
            <xdr:cNvSpPr txBox="1"/>
          </xdr:nvSpPr>
          <xdr:spPr>
            <a:xfrm>
              <a:off x="13555161328" y="631681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348226</xdr:colOff>
      <xdr:row>567</xdr:row>
      <xdr:rowOff>3687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164C41BA-A919-8942-1F87-15C8FE89640E}"/>
                </a:ext>
              </a:extLst>
            </xdr:cNvPr>
            <xdr:cNvSpPr txBox="1"/>
          </xdr:nvSpPr>
          <xdr:spPr>
            <a:xfrm>
              <a:off x="13554137135" y="5558913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733187</xdr:colOff>
      <xdr:row>565</xdr:row>
      <xdr:rowOff>114710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3EDCB488-E888-8B34-F5B0-2D973A94465E}"/>
                </a:ext>
              </a:extLst>
            </xdr:cNvPr>
            <xdr:cNvSpPr txBox="1"/>
          </xdr:nvSpPr>
          <xdr:spPr>
            <a:xfrm>
              <a:off x="13520199594" y="11535451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671595</xdr:colOff>
      <xdr:row>567</xdr:row>
      <xdr:rowOff>85894</xdr:rowOff>
    </xdr:from>
    <xdr:to>
      <xdr:col>4</xdr:col>
      <xdr:colOff>491336</xdr:colOff>
      <xdr:row>568</xdr:row>
      <xdr:rowOff>20346</xdr:rowOff>
    </xdr:to>
    <xdr:sp macro="" textlink="">
      <xdr:nvSpPr>
        <xdr:cNvPr id="138" name="Left Brace 137">
          <a:extLst>
            <a:ext uri="{FF2B5EF4-FFF2-40B4-BE49-F238E27FC236}">
              <a16:creationId xmlns:a16="http://schemas.microsoft.com/office/drawing/2014/main" id="{A903DE0B-7B2B-84C5-9BE3-C2ED3EDCB6D9}"/>
            </a:ext>
          </a:extLst>
        </xdr:cNvPr>
        <xdr:cNvSpPr/>
      </xdr:nvSpPr>
      <xdr:spPr>
        <a:xfrm rot="16200000">
          <a:off x="13521452459" y="115478299"/>
          <a:ext cx="137652" cy="645241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687304</xdr:colOff>
      <xdr:row>568</xdr:row>
      <xdr:rowOff>7920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F1027EBC-01F9-9E81-62B8-47A9EEA69386}"/>
                </a:ext>
              </a:extLst>
            </xdr:cNvPr>
            <xdr:cNvSpPr txBox="1"/>
          </xdr:nvSpPr>
          <xdr:spPr>
            <a:xfrm>
              <a:off x="13521070977" y="115857320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16797</xdr:colOff>
      <xdr:row>586</xdr:row>
      <xdr:rowOff>53396</xdr:rowOff>
    </xdr:from>
    <xdr:to>
      <xdr:col>7</xdr:col>
      <xdr:colOff>42333</xdr:colOff>
      <xdr:row>598</xdr:row>
      <xdr:rowOff>199993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C787A65-60FB-A8BA-67FF-094549AA8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19171167" y="119585796"/>
          <a:ext cx="5804036" cy="2584997"/>
        </a:xfrm>
        <a:prstGeom prst="rect">
          <a:avLst/>
        </a:prstGeom>
      </xdr:spPr>
    </xdr:pic>
    <xdr:clientData/>
  </xdr:twoCellAnchor>
  <xdr:twoCellAnchor>
    <xdr:from>
      <xdr:col>5</xdr:col>
      <xdr:colOff>405580</xdr:colOff>
      <xdr:row>621</xdr:row>
      <xdr:rowOff>73742</xdr:rowOff>
    </xdr:from>
    <xdr:to>
      <xdr:col>5</xdr:col>
      <xdr:colOff>417871</xdr:colOff>
      <xdr:row>630</xdr:row>
      <xdr:rowOff>135194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B3013689-6362-377A-51B0-BC758CA42E82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629</xdr:row>
      <xdr:rowOff>110613</xdr:rowOff>
    </xdr:from>
    <xdr:to>
      <xdr:col>5</xdr:col>
      <xdr:colOff>757903</xdr:colOff>
      <xdr:row>629</xdr:row>
      <xdr:rowOff>135194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FA29813F-291D-246F-2449-65682E359FEB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624</xdr:row>
      <xdr:rowOff>20484</xdr:rowOff>
    </xdr:from>
    <xdr:to>
      <xdr:col>5</xdr:col>
      <xdr:colOff>401484</xdr:colOff>
      <xdr:row>629</xdr:row>
      <xdr:rowOff>110613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34D23590-5F46-244B-825A-703B994CCFB4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623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5" name="TextBox 164">
              <a:extLst>
                <a:ext uri="{FF2B5EF4-FFF2-40B4-BE49-F238E27FC236}">
                  <a16:creationId xmlns:a16="http://schemas.microsoft.com/office/drawing/2014/main" id="{D4D43F22-1BE5-1B4D-EF4F-2D32E4B794A6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6" name="TextBox 165">
              <a:extLst>
                <a:ext uri="{FF2B5EF4-FFF2-40B4-BE49-F238E27FC236}">
                  <a16:creationId xmlns:a16="http://schemas.microsoft.com/office/drawing/2014/main" id="{5EB5D1D8-AD0C-4C54-4D4A-E537DA2510D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626</xdr:row>
      <xdr:rowOff>159774</xdr:rowOff>
    </xdr:from>
    <xdr:to>
      <xdr:col>5</xdr:col>
      <xdr:colOff>417871</xdr:colOff>
      <xdr:row>629</xdr:row>
      <xdr:rowOff>135193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7BFAD2EE-BA6A-2584-3099-5B6812780CAC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629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20D797C4-A0AF-A157-7A4D-2177320E09E3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626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17608724-626E-1B38-2508-D99C659153A8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787845</xdr:colOff>
      <xdr:row>623</xdr:row>
      <xdr:rowOff>101427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2" name="TextBox 171">
              <a:extLst>
                <a:ext uri="{FF2B5EF4-FFF2-40B4-BE49-F238E27FC236}">
                  <a16:creationId xmlns:a16="http://schemas.microsoft.com/office/drawing/2014/main" id="{9D02B766-6EFB-B75C-BBE5-8FA6CD7CE53A}"/>
                </a:ext>
              </a:extLst>
            </xdr:cNvPr>
            <xdr:cNvSpPr txBox="1"/>
          </xdr:nvSpPr>
          <xdr:spPr>
            <a:xfrm rot="3321839">
              <a:off x="13520424372" y="127456244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724616</xdr:colOff>
      <xdr:row>627</xdr:row>
      <xdr:rowOff>2765</xdr:rowOff>
    </xdr:from>
    <xdr:to>
      <xdr:col>5</xdr:col>
      <xdr:colOff>421456</xdr:colOff>
      <xdr:row>627</xdr:row>
      <xdr:rowOff>201868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EB2D0E93-72FA-185B-AF63-8D3F08D95DD4}"/>
            </a:ext>
          </a:extLst>
        </xdr:cNvPr>
        <xdr:cNvCxnSpPr/>
      </xdr:nvCxnSpPr>
      <xdr:spPr>
        <a:xfrm>
          <a:off x="13520443044" y="127866365"/>
          <a:ext cx="522340" cy="19910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496631</xdr:colOff>
      <xdr:row>628</xdr:row>
      <xdr:rowOff>14543</xdr:rowOff>
    </xdr:from>
    <xdr:to>
      <xdr:col>4</xdr:col>
      <xdr:colOff>717857</xdr:colOff>
      <xdr:row>629</xdr:row>
      <xdr:rowOff>112866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4214B482-9675-959B-4C3E-D66CF24DE713}"/>
            </a:ext>
          </a:extLst>
        </xdr:cNvPr>
        <xdr:cNvCxnSpPr/>
      </xdr:nvCxnSpPr>
      <xdr:spPr>
        <a:xfrm>
          <a:off x="13520972143" y="128081343"/>
          <a:ext cx="221226" cy="301523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229421</xdr:colOff>
      <xdr:row>635</xdr:row>
      <xdr:rowOff>200332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1391D56E-5293-5C3A-B2C8-B79FB1EFAC98}"/>
                </a:ext>
              </a:extLst>
            </xdr:cNvPr>
            <xdr:cNvSpPr txBox="1"/>
          </xdr:nvSpPr>
          <xdr:spPr>
            <a:xfrm>
              <a:off x="13555058908" y="1909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190472</xdr:colOff>
      <xdr:row>637</xdr:row>
      <xdr:rowOff>27931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1" name="TextBox 180">
              <a:extLst>
                <a:ext uri="{FF2B5EF4-FFF2-40B4-BE49-F238E27FC236}">
                  <a16:creationId xmlns:a16="http://schemas.microsoft.com/office/drawing/2014/main" id="{BCC56280-7812-B92A-AF6A-CB93E4A91806}"/>
                </a:ext>
              </a:extLst>
            </xdr:cNvPr>
            <xdr:cNvSpPr txBox="1"/>
          </xdr:nvSpPr>
          <xdr:spPr>
            <a:xfrm>
              <a:off x="13554985524" y="1933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639</xdr:row>
      <xdr:rowOff>28268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0A638779-4B92-2EA5-32E2-B91BD84490B2}"/>
                </a:ext>
              </a:extLst>
            </xdr:cNvPr>
            <xdr:cNvSpPr txBox="1"/>
          </xdr:nvSpPr>
          <xdr:spPr>
            <a:xfrm>
              <a:off x="13554497649" y="1974194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60−3𝑋</a:t>
              </a:r>
              <a:r>
                <a:rPr lang="he-IL" sz="1100" b="0" i="0">
                  <a:latin typeface="Cambria Math" panose="02040503050406030204" pitchFamily="18" charset="0"/>
                </a:rPr>
                <a:t>=20−0.5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573549</xdr:colOff>
      <xdr:row>640</xdr:row>
      <xdr:rowOff>89719</xdr:rowOff>
    </xdr:from>
    <xdr:ext cx="182647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=2.5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B7FB021B-CE7D-C293-5805-A606E622203C}"/>
                </a:ext>
              </a:extLst>
            </xdr:cNvPr>
            <xdr:cNvSpPr txBox="1"/>
          </xdr:nvSpPr>
          <xdr:spPr>
            <a:xfrm>
              <a:off x="13554497649" y="20008235"/>
              <a:ext cx="182647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r>
                <a:rPr lang="he-IL" sz="1100" b="0" i="0">
                  <a:latin typeface="Cambria Math" panose="02040503050406030204" pitchFamily="18" charset="0"/>
                </a:rPr>
                <a:t>=2.5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45064</xdr:colOff>
      <xdr:row>643</xdr:row>
      <xdr:rowOff>48752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=60−3∗16=12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0B238A74-B1EC-E79F-ED22-9CD78AF94C88}"/>
                </a:ext>
              </a:extLst>
            </xdr:cNvPr>
            <xdr:cNvSpPr txBox="1"/>
          </xdr:nvSpPr>
          <xdr:spPr>
            <a:xfrm>
              <a:off x="13554493553" y="20581784"/>
              <a:ext cx="235906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𝑋=16→𝑌=60−3∗16=12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696451</xdr:colOff>
      <xdr:row>627</xdr:row>
      <xdr:rowOff>183433</xdr:rowOff>
    </xdr:from>
    <xdr:to>
      <xdr:col>5</xdr:col>
      <xdr:colOff>417871</xdr:colOff>
      <xdr:row>628</xdr:row>
      <xdr:rowOff>717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F16B69A0-A43C-1B9C-9F84-0A3AE78ED588}"/>
            </a:ext>
          </a:extLst>
        </xdr:cNvPr>
        <xdr:cNvCxnSpPr/>
      </xdr:nvCxnSpPr>
      <xdr:spPr>
        <a:xfrm>
          <a:off x="13520446629" y="128047033"/>
          <a:ext cx="546920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628</xdr:row>
      <xdr:rowOff>4097</xdr:rowOff>
    </xdr:from>
    <xdr:to>
      <xdr:col>4</xdr:col>
      <xdr:colOff>708742</xdr:colOff>
      <xdr:row>629</xdr:row>
      <xdr:rowOff>110613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6ABDDC6C-73E3-F397-9CB7-9A11C2918845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627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2FDF292B-9317-D42F-1AD1-ABC9F8740D94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629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3265B267-508F-240D-B17B-40104350EADE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405580</xdr:colOff>
      <xdr:row>646</xdr:row>
      <xdr:rowOff>73742</xdr:rowOff>
    </xdr:from>
    <xdr:to>
      <xdr:col>10</xdr:col>
      <xdr:colOff>426064</xdr:colOff>
      <xdr:row>656</xdr:row>
      <xdr:rowOff>131097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8970165F-4EBE-3C4F-B919-0E8468A68B8D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647290</xdr:colOff>
      <xdr:row>654</xdr:row>
      <xdr:rowOff>110613</xdr:rowOff>
    </xdr:from>
    <xdr:to>
      <xdr:col>10</xdr:col>
      <xdr:colOff>757903</xdr:colOff>
      <xdr:row>654</xdr:row>
      <xdr:rowOff>135194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4BB35B8F-36AB-EC41-9404-6EB1978F0BC9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450645</xdr:colOff>
      <xdr:row>652</xdr:row>
      <xdr:rowOff>163871</xdr:rowOff>
    </xdr:from>
    <xdr:to>
      <xdr:col>9</xdr:col>
      <xdr:colOff>692355</xdr:colOff>
      <xdr:row>654</xdr:row>
      <xdr:rowOff>110613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8B485771-C41A-5E44-8F8E-4B69C6FEBCCA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8193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511896B-A59B-534A-A099-539336891194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680065</xdr:colOff>
      <xdr:row>651</xdr:row>
      <xdr:rowOff>159774</xdr:rowOff>
    </xdr:from>
    <xdr:to>
      <xdr:col>10</xdr:col>
      <xdr:colOff>417871</xdr:colOff>
      <xdr:row>652</xdr:row>
      <xdr:rowOff>180258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65DFE5CD-997D-624B-B6C4-AC637097399A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151580</xdr:colOff>
      <xdr:row>651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0C721B82-80E3-974A-A622-F9B935DB3B7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466418</xdr:colOff>
      <xdr:row>651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B072262E-E228-7C4B-8BE0-C8E6F484CC48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9</xdr:col>
      <xdr:colOff>477248</xdr:colOff>
      <xdr:row>651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00" name="TextBox 199">
              <a:extLst>
                <a:ext uri="{FF2B5EF4-FFF2-40B4-BE49-F238E27FC236}">
                  <a16:creationId xmlns:a16="http://schemas.microsoft.com/office/drawing/2014/main" id="{D87BF294-0E3F-0C41-995E-3689A15FE1B2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9</xdr:col>
      <xdr:colOff>708741</xdr:colOff>
      <xdr:row>652</xdr:row>
      <xdr:rowOff>12290</xdr:rowOff>
    </xdr:from>
    <xdr:to>
      <xdr:col>10</xdr:col>
      <xdr:colOff>405581</xdr:colOff>
      <xdr:row>653</xdr:row>
      <xdr:rowOff>8193</xdr:rowOff>
    </xdr:to>
    <xdr:cxnSp macro="">
      <xdr:nvCxnSpPr>
        <xdr:cNvPr id="201" name="Straight Connector 200">
          <a:extLst>
            <a:ext uri="{FF2B5EF4-FFF2-40B4-BE49-F238E27FC236}">
              <a16:creationId xmlns:a16="http://schemas.microsoft.com/office/drawing/2014/main" id="{F7AA22FB-5825-2747-AC76-8B9BF0C72E6B}"/>
            </a:ext>
          </a:extLst>
        </xdr:cNvPr>
        <xdr:cNvCxnSpPr/>
      </xdr:nvCxnSpPr>
      <xdr:spPr>
        <a:xfrm>
          <a:off x="13554009451" y="17267903"/>
          <a:ext cx="524388" cy="20074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499806</xdr:colOff>
      <xdr:row>653</xdr:row>
      <xdr:rowOff>8193</xdr:rowOff>
    </xdr:from>
    <xdr:to>
      <xdr:col>9</xdr:col>
      <xdr:colOff>721032</xdr:colOff>
      <xdr:row>654</xdr:row>
      <xdr:rowOff>106516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DED8CB2D-7684-8349-ACA5-A00F73C486EB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696451</xdr:colOff>
      <xdr:row>652</xdr:row>
      <xdr:rowOff>180258</xdr:rowOff>
    </xdr:from>
    <xdr:to>
      <xdr:col>10</xdr:col>
      <xdr:colOff>417871</xdr:colOff>
      <xdr:row>652</xdr:row>
      <xdr:rowOff>200742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5FB96F2A-CA07-4C4A-9E9B-105EB60E8B8E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688257</xdr:colOff>
      <xdr:row>653</xdr:row>
      <xdr:rowOff>4097</xdr:rowOff>
    </xdr:from>
    <xdr:to>
      <xdr:col>9</xdr:col>
      <xdr:colOff>708742</xdr:colOff>
      <xdr:row>654</xdr:row>
      <xdr:rowOff>110613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4F6861E3-454F-D34C-8045-57D0A5AE93FA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135193</xdr:colOff>
      <xdr:row>652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C09D77D1-E1BF-7044-9C47-857330C28B0E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290870</xdr:colOff>
      <xdr:row>654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A5094EF5-EE8D-F342-83FC-A4BCD139727A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405580</xdr:colOff>
      <xdr:row>662</xdr:row>
      <xdr:rowOff>73742</xdr:rowOff>
    </xdr:from>
    <xdr:to>
      <xdr:col>5</xdr:col>
      <xdr:colOff>417871</xdr:colOff>
      <xdr:row>671</xdr:row>
      <xdr:rowOff>135194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1F36FFE-56B2-094D-BF0E-1D3D7065540F}"/>
            </a:ext>
          </a:extLst>
        </xdr:cNvPr>
        <xdr:cNvCxnSpPr/>
      </xdr:nvCxnSpPr>
      <xdr:spPr>
        <a:xfrm flipV="1">
          <a:off x="13553997161" y="16100323"/>
          <a:ext cx="12291" cy="1905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670</xdr:row>
      <xdr:rowOff>110613</xdr:rowOff>
    </xdr:from>
    <xdr:to>
      <xdr:col>5</xdr:col>
      <xdr:colOff>757903</xdr:colOff>
      <xdr:row>670</xdr:row>
      <xdr:rowOff>135194</xdr:rowOff>
    </xdr:to>
    <xdr:cxnSp macro="">
      <xdr:nvCxnSpPr>
        <xdr:cNvPr id="212" name="Straight Arrow Connector 211">
          <a:extLst>
            <a:ext uri="{FF2B5EF4-FFF2-40B4-BE49-F238E27FC236}">
              <a16:creationId xmlns:a16="http://schemas.microsoft.com/office/drawing/2014/main" id="{B270AD8C-0B1F-EC42-A005-078FA8700D78}"/>
            </a:ext>
          </a:extLst>
        </xdr:cNvPr>
        <xdr:cNvCxnSpPr/>
      </xdr:nvCxnSpPr>
      <xdr:spPr>
        <a:xfrm>
          <a:off x="13553657129" y="17775903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665</xdr:row>
      <xdr:rowOff>20484</xdr:rowOff>
    </xdr:from>
    <xdr:to>
      <xdr:col>5</xdr:col>
      <xdr:colOff>401484</xdr:colOff>
      <xdr:row>670</xdr:row>
      <xdr:rowOff>110613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DF1E3C7-88C6-7142-8942-C0CB65F58E42}"/>
            </a:ext>
          </a:extLst>
        </xdr:cNvPr>
        <xdr:cNvCxnSpPr/>
      </xdr:nvCxnSpPr>
      <xdr:spPr>
        <a:xfrm>
          <a:off x="13554013548" y="16661581"/>
          <a:ext cx="778387" cy="111432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110613</xdr:colOff>
      <xdr:row>664</xdr:row>
      <xdr:rowOff>138881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6119D0A5-95BB-C74C-9872-46FB501EC031}"/>
                </a:ext>
              </a:extLst>
            </xdr:cNvPr>
            <xdr:cNvSpPr txBox="1"/>
          </xdr:nvSpPr>
          <xdr:spPr>
            <a:xfrm>
              <a:off x="13553522619" y="16575139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8193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4E34315F-C68F-2C43-BA6A-A87136C4F5DB}"/>
                </a:ext>
              </a:extLst>
            </xdr:cNvPr>
            <xdr:cNvSpPr txBox="1"/>
          </xdr:nvSpPr>
          <xdr:spPr>
            <a:xfrm>
              <a:off x="13554452587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561259</xdr:colOff>
      <xdr:row>667</xdr:row>
      <xdr:rowOff>159774</xdr:rowOff>
    </xdr:from>
    <xdr:to>
      <xdr:col>5</xdr:col>
      <xdr:colOff>417871</xdr:colOff>
      <xdr:row>670</xdr:row>
      <xdr:rowOff>135193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8509C1CC-A0D2-C742-BBE6-8FEE6FAA1F1E}"/>
            </a:ext>
          </a:extLst>
        </xdr:cNvPr>
        <xdr:cNvCxnSpPr/>
      </xdr:nvCxnSpPr>
      <xdr:spPr>
        <a:xfrm>
          <a:off x="13553997161" y="17210548"/>
          <a:ext cx="1511709" cy="58993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204839</xdr:colOff>
      <xdr:row>670</xdr:row>
      <xdr:rowOff>159365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C1A3E2C3-7E59-F548-B228-DC497D1F67E4}"/>
                </a:ext>
              </a:extLst>
            </xdr:cNvPr>
            <xdr:cNvSpPr txBox="1"/>
          </xdr:nvSpPr>
          <xdr:spPr>
            <a:xfrm>
              <a:off x="13555083490" y="1782465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151580</xdr:colOff>
      <xdr:row>667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852B377D-B470-634D-B6F3-0B7B9E2220B1}"/>
                </a:ext>
              </a:extLst>
            </xdr:cNvPr>
            <xdr:cNvSpPr txBox="1"/>
          </xdr:nvSpPr>
          <xdr:spPr>
            <a:xfrm>
              <a:off x="13553481652" y="1713230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13146</xdr:colOff>
      <xdr:row>664</xdr:row>
      <xdr:rowOff>92960</xdr:rowOff>
    </xdr:from>
    <xdr:ext cx="173766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6571C91A-FFB4-5B45-BE02-5EFF777E0988}"/>
                </a:ext>
              </a:extLst>
            </xdr:cNvPr>
            <xdr:cNvSpPr txBox="1"/>
          </xdr:nvSpPr>
          <xdr:spPr>
            <a:xfrm rot="3321839">
              <a:off x="13553924103" y="1683323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448568</xdr:colOff>
      <xdr:row>669</xdr:row>
      <xdr:rowOff>36123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EBA92AD6-C6E3-EA44-A116-FEC1930E9D54}"/>
                </a:ext>
              </a:extLst>
            </xdr:cNvPr>
            <xdr:cNvSpPr txBox="1"/>
          </xdr:nvSpPr>
          <xdr:spPr>
            <a:xfrm rot="1261233">
              <a:off x="13554727428" y="17496575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688772</xdr:colOff>
      <xdr:row>668</xdr:row>
      <xdr:rowOff>20277</xdr:rowOff>
    </xdr:from>
    <xdr:to>
      <xdr:col>5</xdr:col>
      <xdr:colOff>385612</xdr:colOff>
      <xdr:row>669</xdr:row>
      <xdr:rowOff>16180</xdr:rowOff>
    </xdr:to>
    <xdr:cxnSp macro="">
      <xdr:nvCxnSpPr>
        <xdr:cNvPr id="221" name="Straight Connector 220">
          <a:extLst>
            <a:ext uri="{FF2B5EF4-FFF2-40B4-BE49-F238E27FC236}">
              <a16:creationId xmlns:a16="http://schemas.microsoft.com/office/drawing/2014/main" id="{752903AE-DADF-B147-965C-D8C6B87C69E4}"/>
            </a:ext>
          </a:extLst>
        </xdr:cNvPr>
        <xdr:cNvCxnSpPr/>
      </xdr:nvCxnSpPr>
      <xdr:spPr>
        <a:xfrm>
          <a:off x="13540102784" y="136509334"/>
          <a:ext cx="523539" cy="19958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669</xdr:row>
      <xdr:rowOff>8193</xdr:rowOff>
    </xdr:from>
    <xdr:to>
      <xdr:col>4</xdr:col>
      <xdr:colOff>721032</xdr:colOff>
      <xdr:row>670</xdr:row>
      <xdr:rowOff>106516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AA2E3425-3409-F148-85C1-19E647E36120}"/>
            </a:ext>
          </a:extLst>
        </xdr:cNvPr>
        <xdr:cNvCxnSpPr/>
      </xdr:nvCxnSpPr>
      <xdr:spPr>
        <a:xfrm>
          <a:off x="13554521548" y="17468645"/>
          <a:ext cx="221226" cy="30316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668</xdr:row>
      <xdr:rowOff>180258</xdr:rowOff>
    </xdr:from>
    <xdr:to>
      <xdr:col>5</xdr:col>
      <xdr:colOff>417871</xdr:colOff>
      <xdr:row>668</xdr:row>
      <xdr:rowOff>200742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7BD5E1E2-1EBC-0D4D-AEB3-5418BE032738}"/>
            </a:ext>
          </a:extLst>
        </xdr:cNvPr>
        <xdr:cNvCxnSpPr/>
      </xdr:nvCxnSpPr>
      <xdr:spPr>
        <a:xfrm>
          <a:off x="13553997161" y="17435871"/>
          <a:ext cx="548968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669</xdr:row>
      <xdr:rowOff>4097</xdr:rowOff>
    </xdr:from>
    <xdr:to>
      <xdr:col>4</xdr:col>
      <xdr:colOff>708742</xdr:colOff>
      <xdr:row>670</xdr:row>
      <xdr:rowOff>110613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4F0777C6-9DC1-3745-BC72-0050BFE26E48}"/>
            </a:ext>
          </a:extLst>
        </xdr:cNvPr>
        <xdr:cNvCxnSpPr/>
      </xdr:nvCxnSpPr>
      <xdr:spPr>
        <a:xfrm>
          <a:off x="13554533838" y="17464549"/>
          <a:ext cx="20485" cy="311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668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DC6582AE-42B9-F640-9509-C2F0294DF806}"/>
                </a:ext>
              </a:extLst>
            </xdr:cNvPr>
            <xdr:cNvSpPr txBox="1"/>
          </xdr:nvSpPr>
          <xdr:spPr>
            <a:xfrm>
              <a:off x="13553498039" y="17349430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670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8349466-844D-5640-BB64-7875EE285701}"/>
                </a:ext>
              </a:extLst>
            </xdr:cNvPr>
            <xdr:cNvSpPr txBox="1"/>
          </xdr:nvSpPr>
          <xdr:spPr>
            <a:xfrm>
              <a:off x="13554169910" y="17812365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347453</xdr:colOff>
      <xdr:row>669</xdr:row>
      <xdr:rowOff>195203</xdr:rowOff>
    </xdr:from>
    <xdr:to>
      <xdr:col>4</xdr:col>
      <xdr:colOff>488571</xdr:colOff>
      <xdr:row>670</xdr:row>
      <xdr:rowOff>59906</xdr:rowOff>
    </xdr:to>
    <xdr:cxnSp macro="">
      <xdr:nvCxnSpPr>
        <xdr:cNvPr id="228" name="Straight Arrow Connector 227">
          <a:extLst>
            <a:ext uri="{FF2B5EF4-FFF2-40B4-BE49-F238E27FC236}">
              <a16:creationId xmlns:a16="http://schemas.microsoft.com/office/drawing/2014/main" id="{0EDC4BC3-A135-E421-8E9C-57CF1FF3A745}"/>
            </a:ext>
          </a:extLst>
        </xdr:cNvPr>
        <xdr:cNvCxnSpPr/>
      </xdr:nvCxnSpPr>
      <xdr:spPr>
        <a:xfrm>
          <a:off x="13540826524" y="136887939"/>
          <a:ext cx="2621212" cy="683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415347</xdr:colOff>
      <xdr:row>664</xdr:row>
      <xdr:rowOff>63899</xdr:rowOff>
    </xdr:from>
    <xdr:to>
      <xdr:col>5</xdr:col>
      <xdr:colOff>169926</xdr:colOff>
      <xdr:row>668</xdr:row>
      <xdr:rowOff>29114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18CD440A-27C0-889A-9BCD-82DFC3BD63E3}"/>
            </a:ext>
          </a:extLst>
        </xdr:cNvPr>
        <xdr:cNvCxnSpPr/>
      </xdr:nvCxnSpPr>
      <xdr:spPr>
        <a:xfrm flipV="1">
          <a:off x="13540318470" y="135738239"/>
          <a:ext cx="581278" cy="7799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371416</xdr:colOff>
      <xdr:row>665</xdr:row>
      <xdr:rowOff>171729</xdr:rowOff>
    </xdr:from>
    <xdr:to>
      <xdr:col>4</xdr:col>
      <xdr:colOff>683001</xdr:colOff>
      <xdr:row>668</xdr:row>
      <xdr:rowOff>145113</xdr:rowOff>
    </xdr:to>
    <xdr:cxnSp macro="">
      <xdr:nvCxnSpPr>
        <xdr:cNvPr id="232" name="Straight Arrow Connector 231">
          <a:extLst>
            <a:ext uri="{FF2B5EF4-FFF2-40B4-BE49-F238E27FC236}">
              <a16:creationId xmlns:a16="http://schemas.microsoft.com/office/drawing/2014/main" id="{E5B23978-803E-1359-5C6D-651721425A18}"/>
            </a:ext>
          </a:extLst>
        </xdr:cNvPr>
        <xdr:cNvCxnSpPr/>
      </xdr:nvCxnSpPr>
      <xdr:spPr>
        <a:xfrm flipV="1">
          <a:off x="13540632094" y="136049748"/>
          <a:ext cx="1138283" cy="5844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405580</xdr:colOff>
      <xdr:row>681</xdr:row>
      <xdr:rowOff>73742</xdr:rowOff>
    </xdr:from>
    <xdr:to>
      <xdr:col>5</xdr:col>
      <xdr:colOff>426064</xdr:colOff>
      <xdr:row>691</xdr:row>
      <xdr:rowOff>131097</xdr:rowOff>
    </xdr:to>
    <xdr:cxnSp macro="">
      <xdr:nvCxnSpPr>
        <xdr:cNvPr id="234" name="Straight Arrow Connector 233">
          <a:extLst>
            <a:ext uri="{FF2B5EF4-FFF2-40B4-BE49-F238E27FC236}">
              <a16:creationId xmlns:a16="http://schemas.microsoft.com/office/drawing/2014/main" id="{313BEFD6-FDE7-4549-861B-81A2790347EF}"/>
            </a:ext>
          </a:extLst>
        </xdr:cNvPr>
        <xdr:cNvCxnSpPr/>
      </xdr:nvCxnSpPr>
      <xdr:spPr>
        <a:xfrm flipV="1">
          <a:off x="13549851226" y="21221290"/>
          <a:ext cx="20484" cy="21057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647290</xdr:colOff>
      <xdr:row>689</xdr:row>
      <xdr:rowOff>110613</xdr:rowOff>
    </xdr:from>
    <xdr:to>
      <xdr:col>5</xdr:col>
      <xdr:colOff>757903</xdr:colOff>
      <xdr:row>689</xdr:row>
      <xdr:rowOff>135194</xdr:rowOff>
    </xdr:to>
    <xdr:cxnSp macro="">
      <xdr:nvCxnSpPr>
        <xdr:cNvPr id="235" name="Straight Arrow Connector 234">
          <a:extLst>
            <a:ext uri="{FF2B5EF4-FFF2-40B4-BE49-F238E27FC236}">
              <a16:creationId xmlns:a16="http://schemas.microsoft.com/office/drawing/2014/main" id="{6DA8FEE0-73AC-0141-9179-51AD31DAB007}"/>
            </a:ext>
          </a:extLst>
        </xdr:cNvPr>
        <xdr:cNvCxnSpPr/>
      </xdr:nvCxnSpPr>
      <xdr:spPr>
        <a:xfrm>
          <a:off x="13549519387" y="22896871"/>
          <a:ext cx="2593258" cy="245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450645</xdr:colOff>
      <xdr:row>687</xdr:row>
      <xdr:rowOff>163871</xdr:rowOff>
    </xdr:from>
    <xdr:to>
      <xdr:col>4</xdr:col>
      <xdr:colOff>692355</xdr:colOff>
      <xdr:row>689</xdr:row>
      <xdr:rowOff>110613</xdr:rowOff>
    </xdr:to>
    <xdr:cxnSp macro="">
      <xdr:nvCxnSpPr>
        <xdr:cNvPr id="236" name="Straight Connector 235">
          <a:extLst>
            <a:ext uri="{FF2B5EF4-FFF2-40B4-BE49-F238E27FC236}">
              <a16:creationId xmlns:a16="http://schemas.microsoft.com/office/drawing/2014/main" id="{C8F1C6E6-EDF7-A746-8D4B-F572F64B8434}"/>
            </a:ext>
          </a:extLst>
        </xdr:cNvPr>
        <xdr:cNvCxnSpPr/>
      </xdr:nvCxnSpPr>
      <xdr:spPr>
        <a:xfrm>
          <a:off x="13550412484" y="22540452"/>
          <a:ext cx="241710" cy="3564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8193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7" name="TextBox 236">
              <a:extLst>
                <a:ext uri="{FF2B5EF4-FFF2-40B4-BE49-F238E27FC236}">
                  <a16:creationId xmlns:a16="http://schemas.microsoft.com/office/drawing/2014/main" id="{406A6C38-E715-8B41-8F66-D0AA3A20784F}"/>
                </a:ext>
              </a:extLst>
            </xdr:cNvPr>
            <xdr:cNvSpPr txBox="1"/>
          </xdr:nvSpPr>
          <xdr:spPr>
            <a:xfrm>
              <a:off x="13550314846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680065</xdr:colOff>
      <xdr:row>686</xdr:row>
      <xdr:rowOff>159774</xdr:rowOff>
    </xdr:from>
    <xdr:to>
      <xdr:col>5</xdr:col>
      <xdr:colOff>417871</xdr:colOff>
      <xdr:row>687</xdr:row>
      <xdr:rowOff>180258</xdr:rowOff>
    </xdr:to>
    <xdr:cxnSp macro="">
      <xdr:nvCxnSpPr>
        <xdr:cNvPr id="238" name="Straight Connector 237">
          <a:extLst>
            <a:ext uri="{FF2B5EF4-FFF2-40B4-BE49-F238E27FC236}">
              <a16:creationId xmlns:a16="http://schemas.microsoft.com/office/drawing/2014/main" id="{D976A488-E202-2E4C-A699-087C6BCC4AA5}"/>
            </a:ext>
          </a:extLst>
        </xdr:cNvPr>
        <xdr:cNvCxnSpPr/>
      </xdr:nvCxnSpPr>
      <xdr:spPr>
        <a:xfrm>
          <a:off x="13549859419" y="22331516"/>
          <a:ext cx="565355" cy="22532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151580</xdr:colOff>
      <xdr:row>686</xdr:row>
      <xdr:rowOff>81526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7C2C2B4E-CA58-AD4E-92A0-461DA9A82B82}"/>
                </a:ext>
              </a:extLst>
            </xdr:cNvPr>
            <xdr:cNvSpPr txBox="1"/>
          </xdr:nvSpPr>
          <xdr:spPr>
            <a:xfrm>
              <a:off x="13549343910" y="2225326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466418</xdr:colOff>
      <xdr:row>686</xdr:row>
      <xdr:rowOff>129827</xdr:rowOff>
    </xdr:from>
    <xdr:ext cx="94770" cy="781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=60−3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0" name="TextBox 239">
              <a:extLst>
                <a:ext uri="{FF2B5EF4-FFF2-40B4-BE49-F238E27FC236}">
                  <a16:creationId xmlns:a16="http://schemas.microsoft.com/office/drawing/2014/main" id="{FDFF18B9-8520-8A48-B08D-52F7D3AC1A95}"/>
                </a:ext>
              </a:extLst>
            </xdr:cNvPr>
            <xdr:cNvSpPr txBox="1"/>
          </xdr:nvSpPr>
          <xdr:spPr>
            <a:xfrm rot="3321839">
              <a:off x="13550200136" y="22645084"/>
              <a:ext cx="781800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𝑌=60−3𝑋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477248</xdr:colOff>
      <xdr:row>686</xdr:row>
      <xdr:rowOff>149360</xdr:rowOff>
    </xdr:from>
    <xdr:ext cx="894133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4439C39-FB21-F245-B1AA-02262EE6F218}"/>
                </a:ext>
              </a:extLst>
            </xdr:cNvPr>
            <xdr:cNvSpPr txBox="1"/>
          </xdr:nvSpPr>
          <xdr:spPr>
            <a:xfrm rot="1261233">
              <a:off x="13549733458" y="22321102"/>
              <a:ext cx="894133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𝑌=20−0.5𝑋</a:t>
              </a:r>
              <a:endParaRPr lang="en-US" sz="600"/>
            </a:p>
          </xdr:txBody>
        </xdr:sp>
      </mc:Fallback>
    </mc:AlternateContent>
    <xdr:clientData/>
  </xdr:oneCellAnchor>
  <xdr:twoCellAnchor>
    <xdr:from>
      <xdr:col>4</xdr:col>
      <xdr:colOff>708741</xdr:colOff>
      <xdr:row>687</xdr:row>
      <xdr:rowOff>12290</xdr:rowOff>
    </xdr:from>
    <xdr:to>
      <xdr:col>5</xdr:col>
      <xdr:colOff>405581</xdr:colOff>
      <xdr:row>688</xdr:row>
      <xdr:rowOff>8193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C81526F2-8F27-2349-91B0-41E02F5C5D46}"/>
            </a:ext>
          </a:extLst>
        </xdr:cNvPr>
        <xdr:cNvCxnSpPr/>
      </xdr:nvCxnSpPr>
      <xdr:spPr>
        <a:xfrm>
          <a:off x="13549871709" y="22388871"/>
          <a:ext cx="524389" cy="200741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499806</xdr:colOff>
      <xdr:row>688</xdr:row>
      <xdr:rowOff>8193</xdr:rowOff>
    </xdr:from>
    <xdr:to>
      <xdr:col>4</xdr:col>
      <xdr:colOff>721032</xdr:colOff>
      <xdr:row>689</xdr:row>
      <xdr:rowOff>106516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74E8D8B2-EDAE-C74B-822F-59607378BEC5}"/>
            </a:ext>
          </a:extLst>
        </xdr:cNvPr>
        <xdr:cNvCxnSpPr/>
      </xdr:nvCxnSpPr>
      <xdr:spPr>
        <a:xfrm>
          <a:off x="13550383807" y="22589612"/>
          <a:ext cx="221226" cy="303162"/>
        </a:xfrm>
        <a:prstGeom prst="line">
          <a:avLst/>
        </a:prstGeom>
        <a:ln w="57150">
          <a:solidFill>
            <a:srgbClr val="FF8AD8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696451</xdr:colOff>
      <xdr:row>687</xdr:row>
      <xdr:rowOff>180258</xdr:rowOff>
    </xdr:from>
    <xdr:to>
      <xdr:col>5</xdr:col>
      <xdr:colOff>417871</xdr:colOff>
      <xdr:row>687</xdr:row>
      <xdr:rowOff>200742</xdr:rowOff>
    </xdr:to>
    <xdr:cxnSp macro="">
      <xdr:nvCxnSpPr>
        <xdr:cNvPr id="244" name="Straight Connector 243">
          <a:extLst>
            <a:ext uri="{FF2B5EF4-FFF2-40B4-BE49-F238E27FC236}">
              <a16:creationId xmlns:a16="http://schemas.microsoft.com/office/drawing/2014/main" id="{2F86D1E2-8320-5B46-A07A-466F2D26BEDF}"/>
            </a:ext>
          </a:extLst>
        </xdr:cNvPr>
        <xdr:cNvCxnSpPr/>
      </xdr:nvCxnSpPr>
      <xdr:spPr>
        <a:xfrm>
          <a:off x="13549859419" y="22556839"/>
          <a:ext cx="548969" cy="2048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688257</xdr:colOff>
      <xdr:row>688</xdr:row>
      <xdr:rowOff>4097</xdr:rowOff>
    </xdr:from>
    <xdr:to>
      <xdr:col>4</xdr:col>
      <xdr:colOff>708742</xdr:colOff>
      <xdr:row>689</xdr:row>
      <xdr:rowOff>110613</xdr:rowOff>
    </xdr:to>
    <xdr:cxnSp macro="">
      <xdr:nvCxnSpPr>
        <xdr:cNvPr id="245" name="Straight Connector 244">
          <a:extLst>
            <a:ext uri="{FF2B5EF4-FFF2-40B4-BE49-F238E27FC236}">
              <a16:creationId xmlns:a16="http://schemas.microsoft.com/office/drawing/2014/main" id="{4F9380EA-C12E-D649-84AE-A914A07FBF2F}"/>
            </a:ext>
          </a:extLst>
        </xdr:cNvPr>
        <xdr:cNvCxnSpPr/>
      </xdr:nvCxnSpPr>
      <xdr:spPr>
        <a:xfrm>
          <a:off x="13550396097" y="22585516"/>
          <a:ext cx="20485" cy="3113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135193</xdr:colOff>
      <xdr:row>687</xdr:row>
      <xdr:rowOff>93817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70281D0E-96F8-8747-B9BA-0B68C4004CFF}"/>
                </a:ext>
              </a:extLst>
            </xdr:cNvPr>
            <xdr:cNvSpPr txBox="1"/>
          </xdr:nvSpPr>
          <xdr:spPr>
            <a:xfrm>
              <a:off x="13549360297" y="22470398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290870</xdr:colOff>
      <xdr:row>689</xdr:row>
      <xdr:rowOff>147075</xdr:rowOff>
    </xdr:from>
    <xdr:ext cx="78180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B205B8A3-76D1-2D41-85C8-D06A5E3742AA}"/>
                </a:ext>
              </a:extLst>
            </xdr:cNvPr>
            <xdr:cNvSpPr txBox="1"/>
          </xdr:nvSpPr>
          <xdr:spPr>
            <a:xfrm>
              <a:off x="13550032169" y="22933333"/>
              <a:ext cx="78180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352322</xdr:colOff>
      <xdr:row>687</xdr:row>
      <xdr:rowOff>12292</xdr:rowOff>
    </xdr:from>
    <xdr:to>
      <xdr:col>4</xdr:col>
      <xdr:colOff>487516</xdr:colOff>
      <xdr:row>689</xdr:row>
      <xdr:rowOff>98323</xdr:rowOff>
    </xdr:to>
    <xdr:sp macro="" textlink="">
      <xdr:nvSpPr>
        <xdr:cNvPr id="248" name="Left Brace 247">
          <a:extLst>
            <a:ext uri="{FF2B5EF4-FFF2-40B4-BE49-F238E27FC236}">
              <a16:creationId xmlns:a16="http://schemas.microsoft.com/office/drawing/2014/main" id="{C3DDC9D4-2D69-F77E-2687-CA96FFF8D1D6}"/>
            </a:ext>
          </a:extLst>
        </xdr:cNvPr>
        <xdr:cNvSpPr/>
      </xdr:nvSpPr>
      <xdr:spPr>
        <a:xfrm rot="8495600">
          <a:off x="13554755064" y="29558227"/>
          <a:ext cx="135194" cy="49570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43015</xdr:colOff>
      <xdr:row>687</xdr:row>
      <xdr:rowOff>51211</xdr:rowOff>
    </xdr:from>
    <xdr:to>
      <xdr:col>4</xdr:col>
      <xdr:colOff>362564</xdr:colOff>
      <xdr:row>687</xdr:row>
      <xdr:rowOff>129049</xdr:rowOff>
    </xdr:to>
    <xdr:sp macro="" textlink="">
      <xdr:nvSpPr>
        <xdr:cNvPr id="249" name="Up Arrow 248">
          <a:extLst>
            <a:ext uri="{FF2B5EF4-FFF2-40B4-BE49-F238E27FC236}">
              <a16:creationId xmlns:a16="http://schemas.microsoft.com/office/drawing/2014/main" id="{E9082E82-8E70-E229-F680-FAA81721FD93}"/>
            </a:ext>
          </a:extLst>
        </xdr:cNvPr>
        <xdr:cNvSpPr/>
      </xdr:nvSpPr>
      <xdr:spPr>
        <a:xfrm rot="3020930">
          <a:off x="13555000872" y="29476290"/>
          <a:ext cx="77838" cy="319549"/>
        </a:xfrm>
        <a:prstGeom prst="up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0</xdr:colOff>
      <xdr:row>695</xdr:row>
      <xdr:rowOff>32053</xdr:rowOff>
    </xdr:from>
    <xdr:to>
      <xdr:col>6</xdr:col>
      <xdr:colOff>573549</xdr:colOff>
      <xdr:row>710</xdr:row>
      <xdr:rowOff>171898</xdr:rowOff>
    </xdr:to>
    <xdr:pic>
      <xdr:nvPicPr>
        <xdr:cNvPr id="250" name="Picture 249">
          <a:extLst>
            <a:ext uri="{FF2B5EF4-FFF2-40B4-BE49-F238E27FC236}">
              <a16:creationId xmlns:a16="http://schemas.microsoft.com/office/drawing/2014/main" id="{68E4787E-1327-7649-EB28-2E77B16E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53013935" y="31265859"/>
          <a:ext cx="5538839" cy="3212427"/>
        </a:xfrm>
        <a:prstGeom prst="rect">
          <a:avLst/>
        </a:prstGeom>
      </xdr:spPr>
    </xdr:pic>
    <xdr:clientData/>
  </xdr:twoCellAnchor>
  <xdr:twoCellAnchor>
    <xdr:from>
      <xdr:col>4</xdr:col>
      <xdr:colOff>356419</xdr:colOff>
      <xdr:row>719</xdr:row>
      <xdr:rowOff>119099</xdr:rowOff>
    </xdr:from>
    <xdr:to>
      <xdr:col>4</xdr:col>
      <xdr:colOff>364657</xdr:colOff>
      <xdr:row>730</xdr:row>
      <xdr:rowOff>73742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11E0C007-3296-A2D3-4648-22FD9AC56926}"/>
            </a:ext>
          </a:extLst>
        </xdr:cNvPr>
        <xdr:cNvCxnSpPr>
          <a:endCxn id="256" idx="2"/>
        </xdr:cNvCxnSpPr>
      </xdr:nvCxnSpPr>
      <xdr:spPr>
        <a:xfrm flipH="1" flipV="1">
          <a:off x="13553942660" y="35847252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728</xdr:row>
      <xdr:rowOff>114710</xdr:rowOff>
    </xdr:from>
    <xdr:to>
      <xdr:col>4</xdr:col>
      <xdr:colOff>614516</xdr:colOff>
      <xdr:row>728</xdr:row>
      <xdr:rowOff>118807</xdr:rowOff>
    </xdr:to>
    <xdr:cxnSp macro="">
      <xdr:nvCxnSpPr>
        <xdr:cNvPr id="253" name="Straight Arrow Connector 252">
          <a:extLst>
            <a:ext uri="{FF2B5EF4-FFF2-40B4-BE49-F238E27FC236}">
              <a16:creationId xmlns:a16="http://schemas.microsoft.com/office/drawing/2014/main" id="{8E800A20-5307-0D38-5AAE-D5E6E303348B}"/>
            </a:ext>
          </a:extLst>
        </xdr:cNvPr>
        <xdr:cNvCxnSpPr/>
      </xdr:nvCxnSpPr>
      <xdr:spPr>
        <a:xfrm flipV="1">
          <a:off x="13554628064" y="36264645"/>
          <a:ext cx="2540000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718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5373AD1B-6CF2-712E-B610-896FC95202FD}"/>
                </a:ext>
              </a:extLst>
            </xdr:cNvPr>
            <xdr:cNvSpPr txBox="1"/>
          </xdr:nvSpPr>
          <xdr:spPr>
            <a:xfrm>
              <a:off x="13553426808" y="3567348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728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7" name="TextBox 256">
              <a:extLst>
                <a:ext uri="{FF2B5EF4-FFF2-40B4-BE49-F238E27FC236}">
                  <a16:creationId xmlns:a16="http://schemas.microsoft.com/office/drawing/2014/main" id="{3FD86106-DC9F-356C-211A-F4A5BA449D48}"/>
                </a:ext>
              </a:extLst>
            </xdr:cNvPr>
            <xdr:cNvSpPr txBox="1"/>
          </xdr:nvSpPr>
          <xdr:spPr>
            <a:xfrm>
              <a:off x="13556750876" y="36170010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723</xdr:row>
      <xdr:rowOff>8193</xdr:rowOff>
    </xdr:from>
    <xdr:to>
      <xdr:col>4</xdr:col>
      <xdr:colOff>368709</xdr:colOff>
      <xdr:row>728</xdr:row>
      <xdr:rowOff>127000</xdr:rowOff>
    </xdr:to>
    <xdr:sp macro="" textlink="">
      <xdr:nvSpPr>
        <xdr:cNvPr id="258" name="Freeform 257">
          <a:extLst>
            <a:ext uri="{FF2B5EF4-FFF2-40B4-BE49-F238E27FC236}">
              <a16:creationId xmlns:a16="http://schemas.microsoft.com/office/drawing/2014/main" id="{C661FFE6-1C9F-D7B6-20F3-7CDA4528A9D5}"/>
            </a:ext>
          </a:extLst>
        </xdr:cNvPr>
        <xdr:cNvSpPr/>
      </xdr:nvSpPr>
      <xdr:spPr>
        <a:xfrm>
          <a:off x="13554873871" y="35133935"/>
          <a:ext cx="1622323" cy="1143000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720</xdr:row>
      <xdr:rowOff>181429</xdr:rowOff>
    </xdr:from>
    <xdr:to>
      <xdr:col>4</xdr:col>
      <xdr:colOff>367282</xdr:colOff>
      <xdr:row>728</xdr:row>
      <xdr:rowOff>115053</xdr:rowOff>
    </xdr:to>
    <xdr:sp macro="" textlink="">
      <xdr:nvSpPr>
        <xdr:cNvPr id="262" name="Freeform 261">
          <a:extLst>
            <a:ext uri="{FF2B5EF4-FFF2-40B4-BE49-F238E27FC236}">
              <a16:creationId xmlns:a16="http://schemas.microsoft.com/office/drawing/2014/main" id="{822AA82F-F382-5B41-BFFE-C1858BCCB623}"/>
            </a:ext>
          </a:extLst>
        </xdr:cNvPr>
        <xdr:cNvSpPr/>
      </xdr:nvSpPr>
      <xdr:spPr>
        <a:xfrm>
          <a:off x="13553940035" y="36113136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720</xdr:row>
      <xdr:rowOff>190279</xdr:rowOff>
    </xdr:from>
    <xdr:to>
      <xdr:col>4</xdr:col>
      <xdr:colOff>469059</xdr:colOff>
      <xdr:row>722</xdr:row>
      <xdr:rowOff>203554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61F0E3A6-843B-F257-B8BF-60E915BFECFA}"/>
            </a:ext>
          </a:extLst>
        </xdr:cNvPr>
        <xdr:cNvCxnSpPr/>
      </xdr:nvCxnSpPr>
      <xdr:spPr>
        <a:xfrm flipH="1" flipV="1">
          <a:off x="13553838258" y="36121986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728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34E49502-41BB-5C50-E28C-10E82497DB9D}"/>
                </a:ext>
              </a:extLst>
            </xdr:cNvPr>
            <xdr:cNvSpPr txBox="1"/>
          </xdr:nvSpPr>
          <xdr:spPr>
            <a:xfrm>
              <a:off x="13556559694" y="149442705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535436</xdr:colOff>
      <xdr:row>721</xdr:row>
      <xdr:rowOff>146028</xdr:rowOff>
    </xdr:from>
    <xdr:to>
      <xdr:col>3</xdr:col>
      <xdr:colOff>548712</xdr:colOff>
      <xdr:row>728</xdr:row>
      <xdr:rowOff>106202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7FD602BF-4745-1A9A-BC8E-23B567088D1C}"/>
            </a:ext>
          </a:extLst>
        </xdr:cNvPr>
        <xdr:cNvCxnSpPr/>
      </xdr:nvCxnSpPr>
      <xdr:spPr>
        <a:xfrm>
          <a:off x="13557029491" y="148013032"/>
          <a:ext cx="13276" cy="139189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407108</xdr:colOff>
      <xdr:row>723</xdr:row>
      <xdr:rowOff>1398</xdr:rowOff>
    </xdr:from>
    <xdr:to>
      <xdr:col>3</xdr:col>
      <xdr:colOff>620043</xdr:colOff>
      <xdr:row>724</xdr:row>
      <xdr:rowOff>50005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CF51EBDE-2EBF-5FCC-D355-2A3F21B53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8277465"/>
          <a:ext cx="212935" cy="253139"/>
        </a:xfrm>
        <a:prstGeom prst="rect">
          <a:avLst/>
        </a:prstGeom>
      </xdr:spPr>
    </xdr:pic>
    <xdr:clientData/>
  </xdr:twoCellAnchor>
  <xdr:twoCellAnchor editAs="oneCell">
    <xdr:from>
      <xdr:col>3</xdr:col>
      <xdr:colOff>407108</xdr:colOff>
      <xdr:row>720</xdr:row>
      <xdr:rowOff>173976</xdr:rowOff>
    </xdr:from>
    <xdr:to>
      <xdr:col>3</xdr:col>
      <xdr:colOff>620043</xdr:colOff>
      <xdr:row>722</xdr:row>
      <xdr:rowOff>19030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643B6612-2531-83A0-1314-3B0FDA11F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958160" y="147836448"/>
          <a:ext cx="212935" cy="254118"/>
        </a:xfrm>
        <a:prstGeom prst="rect">
          <a:avLst/>
        </a:prstGeom>
      </xdr:spPr>
    </xdr:pic>
    <xdr:clientData/>
  </xdr:twoCellAnchor>
  <xdr:twoCellAnchor>
    <xdr:from>
      <xdr:col>3</xdr:col>
      <xdr:colOff>345156</xdr:colOff>
      <xdr:row>722</xdr:row>
      <xdr:rowOff>128328</xdr:rowOff>
    </xdr:from>
    <xdr:to>
      <xdr:col>3</xdr:col>
      <xdr:colOff>349582</xdr:colOff>
      <xdr:row>723</xdr:row>
      <xdr:rowOff>141603</xdr:rowOff>
    </xdr:to>
    <xdr:cxnSp macro="">
      <xdr:nvCxnSpPr>
        <xdr:cNvPr id="269" name="Straight Arrow Connector 268">
          <a:extLst>
            <a:ext uri="{FF2B5EF4-FFF2-40B4-BE49-F238E27FC236}">
              <a16:creationId xmlns:a16="http://schemas.microsoft.com/office/drawing/2014/main" id="{799862FB-524E-7C1B-1B1B-534F6DCCD6D2}"/>
            </a:ext>
          </a:extLst>
        </xdr:cNvPr>
        <xdr:cNvCxnSpPr/>
      </xdr:nvCxnSpPr>
      <xdr:spPr>
        <a:xfrm flipV="1">
          <a:off x="13557228621" y="148199864"/>
          <a:ext cx="4426" cy="2178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424808</xdr:colOff>
      <xdr:row>732</xdr:row>
      <xdr:rowOff>87086</xdr:rowOff>
    </xdr:from>
    <xdr:ext cx="96084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EAE6E6FC-210D-9276-33BB-E53FCF6A615D}"/>
                </a:ext>
              </a:extLst>
            </xdr:cNvPr>
            <xdr:cNvSpPr txBox="1"/>
          </xdr:nvSpPr>
          <xdr:spPr>
            <a:xfrm>
              <a:off x="13553749156" y="38461441"/>
              <a:ext cx="96084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364657</xdr:colOff>
      <xdr:row>742</xdr:row>
      <xdr:rowOff>119099</xdr:rowOff>
    </xdr:from>
    <xdr:to>
      <xdr:col>4</xdr:col>
      <xdr:colOff>376132</xdr:colOff>
      <xdr:row>752</xdr:row>
      <xdr:rowOff>97352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5916A87A-82C6-CD42-BB0B-BC272A5A0D84}"/>
            </a:ext>
          </a:extLst>
        </xdr:cNvPr>
        <xdr:cNvCxnSpPr>
          <a:endCxn id="275" idx="2"/>
        </xdr:cNvCxnSpPr>
      </xdr:nvCxnSpPr>
      <xdr:spPr>
        <a:xfrm flipV="1">
          <a:off x="13553931185" y="40785650"/>
          <a:ext cx="11475" cy="20137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557162</xdr:colOff>
      <xdr:row>751</xdr:row>
      <xdr:rowOff>114710</xdr:rowOff>
    </xdr:from>
    <xdr:to>
      <xdr:col>4</xdr:col>
      <xdr:colOff>614516</xdr:colOff>
      <xdr:row>751</xdr:row>
      <xdr:rowOff>118807</xdr:rowOff>
    </xdr:to>
    <xdr:cxnSp macro="">
      <xdr:nvCxnSpPr>
        <xdr:cNvPr id="274" name="Straight Arrow Connector 273">
          <a:extLst>
            <a:ext uri="{FF2B5EF4-FFF2-40B4-BE49-F238E27FC236}">
              <a16:creationId xmlns:a16="http://schemas.microsoft.com/office/drawing/2014/main" id="{8B93D85F-F79C-D848-8216-32AD7CE0025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676297</xdr:colOff>
      <xdr:row>741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E8EBDB8E-AA89-DC47-8601-3D12DD565976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770195</xdr:colOff>
      <xdr:row>751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477F047E-12D4-9540-AEAC-1619E53C1976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401483</xdr:colOff>
      <xdr:row>746</xdr:row>
      <xdr:rowOff>8193</xdr:rowOff>
    </xdr:from>
    <xdr:to>
      <xdr:col>4</xdr:col>
      <xdr:colOff>368709</xdr:colOff>
      <xdr:row>751</xdr:row>
      <xdr:rowOff>127000</xdr:rowOff>
    </xdr:to>
    <xdr:sp macro="" textlink="">
      <xdr:nvSpPr>
        <xdr:cNvPr id="277" name="Freeform 276">
          <a:extLst>
            <a:ext uri="{FF2B5EF4-FFF2-40B4-BE49-F238E27FC236}">
              <a16:creationId xmlns:a16="http://schemas.microsoft.com/office/drawing/2014/main" id="{E3D1B614-163F-374C-92F3-426DDE094373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398257</xdr:colOff>
      <xdr:row>743</xdr:row>
      <xdr:rowOff>181429</xdr:rowOff>
    </xdr:from>
    <xdr:to>
      <xdr:col>4</xdr:col>
      <xdr:colOff>367282</xdr:colOff>
      <xdr:row>751</xdr:row>
      <xdr:rowOff>115053</xdr:rowOff>
    </xdr:to>
    <xdr:sp macro="" textlink="">
      <xdr:nvSpPr>
        <xdr:cNvPr id="278" name="Freeform 277">
          <a:extLst>
            <a:ext uri="{FF2B5EF4-FFF2-40B4-BE49-F238E27FC236}">
              <a16:creationId xmlns:a16="http://schemas.microsoft.com/office/drawing/2014/main" id="{EF93305A-D113-FA4F-8030-C10FA2593165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464634</xdr:colOff>
      <xdr:row>743</xdr:row>
      <xdr:rowOff>190279</xdr:rowOff>
    </xdr:from>
    <xdr:to>
      <xdr:col>4</xdr:col>
      <xdr:colOff>469059</xdr:colOff>
      <xdr:row>745</xdr:row>
      <xdr:rowOff>203554</xdr:rowOff>
    </xdr:to>
    <xdr:cxnSp macro="">
      <xdr:nvCxnSpPr>
        <xdr:cNvPr id="279" name="Straight Arrow Connector 278">
          <a:extLst>
            <a:ext uri="{FF2B5EF4-FFF2-40B4-BE49-F238E27FC236}">
              <a16:creationId xmlns:a16="http://schemas.microsoft.com/office/drawing/2014/main" id="{DF072639-9FB7-E346-8C83-B8B952D8E5DF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814446</xdr:colOff>
      <xdr:row>751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E7ECA1FA-9297-914B-8A7A-3080FE32F968}"/>
                </a:ext>
              </a:extLst>
            </xdr:cNvPr>
            <xdr:cNvSpPr txBox="1"/>
          </xdr:nvSpPr>
          <xdr:spPr>
            <a:xfrm>
              <a:off x="13554116150" y="37934222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407108</xdr:colOff>
      <xdr:row>746</xdr:row>
      <xdr:rowOff>1398</xdr:rowOff>
    </xdr:from>
    <xdr:ext cx="212935" cy="252160"/>
    <xdr:pic>
      <xdr:nvPicPr>
        <xdr:cNvPr id="282" name="Picture 281">
          <a:extLst>
            <a:ext uri="{FF2B5EF4-FFF2-40B4-BE49-F238E27FC236}">
              <a16:creationId xmlns:a16="http://schemas.microsoft.com/office/drawing/2014/main" id="{4C4719D8-3C22-0F43-8857-54097CF01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773872"/>
          <a:ext cx="212935" cy="252160"/>
        </a:xfrm>
        <a:prstGeom prst="rect">
          <a:avLst/>
        </a:prstGeom>
      </xdr:spPr>
    </xdr:pic>
    <xdr:clientData/>
  </xdr:oneCellAnchor>
  <xdr:oneCellAnchor>
    <xdr:from>
      <xdr:col>3</xdr:col>
      <xdr:colOff>407108</xdr:colOff>
      <xdr:row>743</xdr:row>
      <xdr:rowOff>173976</xdr:rowOff>
    </xdr:from>
    <xdr:ext cx="212935" cy="252160"/>
    <xdr:pic>
      <xdr:nvPicPr>
        <xdr:cNvPr id="283" name="Picture 282">
          <a:extLst>
            <a:ext uri="{FF2B5EF4-FFF2-40B4-BE49-F238E27FC236}">
              <a16:creationId xmlns:a16="http://schemas.microsoft.com/office/drawing/2014/main" id="{612F76B2-56C0-9345-B2BA-4694DB73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514765" y="36335788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517734</xdr:colOff>
      <xdr:row>745</xdr:row>
      <xdr:rowOff>8850</xdr:rowOff>
    </xdr:from>
    <xdr:to>
      <xdr:col>3</xdr:col>
      <xdr:colOff>522160</xdr:colOff>
      <xdr:row>746</xdr:row>
      <xdr:rowOff>22125</xdr:rowOff>
    </xdr:to>
    <xdr:cxnSp macro="">
      <xdr:nvCxnSpPr>
        <xdr:cNvPr id="284" name="Straight Arrow Connector 283">
          <a:extLst>
            <a:ext uri="{FF2B5EF4-FFF2-40B4-BE49-F238E27FC236}">
              <a16:creationId xmlns:a16="http://schemas.microsoft.com/office/drawing/2014/main" id="{D9B57559-F8B7-8843-AF80-7491261ACEB3}"/>
            </a:ext>
          </a:extLst>
        </xdr:cNvPr>
        <xdr:cNvCxnSpPr/>
      </xdr:nvCxnSpPr>
      <xdr:spPr>
        <a:xfrm flipV="1">
          <a:off x="13554612648" y="41259512"/>
          <a:ext cx="4426" cy="2168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433659</xdr:colOff>
      <xdr:row>747</xdr:row>
      <xdr:rowOff>107600</xdr:rowOff>
    </xdr:from>
    <xdr:ext cx="212935" cy="252160"/>
    <xdr:pic>
      <xdr:nvPicPr>
        <xdr:cNvPr id="285" name="Picture 284">
          <a:extLst>
            <a:ext uri="{FF2B5EF4-FFF2-40B4-BE49-F238E27FC236}">
              <a16:creationId xmlns:a16="http://schemas.microsoft.com/office/drawing/2014/main" id="{05A3A329-6ED8-0B35-4864-BA1F493E6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5315705" y="41765370"/>
          <a:ext cx="212935" cy="252160"/>
        </a:xfrm>
        <a:prstGeom prst="rect">
          <a:avLst/>
        </a:prstGeom>
      </xdr:spPr>
    </xdr:pic>
    <xdr:clientData/>
  </xdr:oneCellAnchor>
  <xdr:twoCellAnchor>
    <xdr:from>
      <xdr:col>2</xdr:col>
      <xdr:colOff>646594</xdr:colOff>
      <xdr:row>746</xdr:row>
      <xdr:rowOff>168153</xdr:rowOff>
    </xdr:from>
    <xdr:to>
      <xdr:col>3</xdr:col>
      <xdr:colOff>283205</xdr:colOff>
      <xdr:row>748</xdr:row>
      <xdr:rowOff>30126</xdr:rowOff>
    </xdr:to>
    <xdr:cxnSp macro="">
      <xdr:nvCxnSpPr>
        <xdr:cNvPr id="286" name="Straight Arrow Connector 285">
          <a:extLst>
            <a:ext uri="{FF2B5EF4-FFF2-40B4-BE49-F238E27FC236}">
              <a16:creationId xmlns:a16="http://schemas.microsoft.com/office/drawing/2014/main" id="{D385E4DF-60F8-20A6-8630-0A62D8ECF204}"/>
            </a:ext>
          </a:extLst>
        </xdr:cNvPr>
        <xdr:cNvCxnSpPr>
          <a:endCxn id="285" idx="1"/>
        </xdr:cNvCxnSpPr>
      </xdr:nvCxnSpPr>
      <xdr:spPr>
        <a:xfrm>
          <a:off x="13554851603" y="41622369"/>
          <a:ext cx="464102" cy="26908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66377</xdr:colOff>
      <xdr:row>743</xdr:row>
      <xdr:rowOff>116450</xdr:rowOff>
    </xdr:from>
    <xdr:ext cx="212935" cy="252160"/>
    <xdr:pic>
      <xdr:nvPicPr>
        <xdr:cNvPr id="289" name="Picture 288">
          <a:extLst>
            <a:ext uri="{FF2B5EF4-FFF2-40B4-BE49-F238E27FC236}">
              <a16:creationId xmlns:a16="http://schemas.microsoft.com/office/drawing/2014/main" id="{87053E9E-4B94-F976-E1FF-B3E736D5C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28005" y="40960004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663763</xdr:colOff>
      <xdr:row>744</xdr:row>
      <xdr:rowOff>180579</xdr:rowOff>
    </xdr:from>
    <xdr:to>
      <xdr:col>4</xdr:col>
      <xdr:colOff>146560</xdr:colOff>
      <xdr:row>746</xdr:row>
      <xdr:rowOff>4425</xdr:rowOff>
    </xdr:to>
    <xdr:cxnSp macro="">
      <xdr:nvCxnSpPr>
        <xdr:cNvPr id="290" name="Straight Arrow Connector 289">
          <a:extLst>
            <a:ext uri="{FF2B5EF4-FFF2-40B4-BE49-F238E27FC236}">
              <a16:creationId xmlns:a16="http://schemas.microsoft.com/office/drawing/2014/main" id="{70F7C75F-53BB-33D1-DA98-ECCAE4487DD7}"/>
            </a:ext>
          </a:extLst>
        </xdr:cNvPr>
        <xdr:cNvCxnSpPr/>
      </xdr:nvCxnSpPr>
      <xdr:spPr>
        <a:xfrm flipH="1" flipV="1">
          <a:off x="13554160757" y="41227687"/>
          <a:ext cx="310288" cy="23095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356419</xdr:colOff>
      <xdr:row>758</xdr:row>
      <xdr:rowOff>119099</xdr:rowOff>
    </xdr:from>
    <xdr:to>
      <xdr:col>5</xdr:col>
      <xdr:colOff>364657</xdr:colOff>
      <xdr:row>769</xdr:row>
      <xdr:rowOff>73742</xdr:rowOff>
    </xdr:to>
    <xdr:cxnSp macro="">
      <xdr:nvCxnSpPr>
        <xdr:cNvPr id="294" name="Straight Arrow Connector 293">
          <a:extLst>
            <a:ext uri="{FF2B5EF4-FFF2-40B4-BE49-F238E27FC236}">
              <a16:creationId xmlns:a16="http://schemas.microsoft.com/office/drawing/2014/main" id="{290D3138-6F3A-DD45-A89F-07A3C0EFDF37}"/>
            </a:ext>
          </a:extLst>
        </xdr:cNvPr>
        <xdr:cNvCxnSpPr>
          <a:endCxn id="296" idx="2"/>
        </xdr:cNvCxnSpPr>
      </xdr:nvCxnSpPr>
      <xdr:spPr>
        <a:xfrm flipH="1" flipV="1">
          <a:off x="13553942660" y="36077357"/>
          <a:ext cx="8238" cy="21937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557162</xdr:colOff>
      <xdr:row>767</xdr:row>
      <xdr:rowOff>114710</xdr:rowOff>
    </xdr:from>
    <xdr:to>
      <xdr:col>5</xdr:col>
      <xdr:colOff>614516</xdr:colOff>
      <xdr:row>767</xdr:row>
      <xdr:rowOff>118807</xdr:rowOff>
    </xdr:to>
    <xdr:cxnSp macro="">
      <xdr:nvCxnSpPr>
        <xdr:cNvPr id="295" name="Straight Arrow Connector 294">
          <a:extLst>
            <a:ext uri="{FF2B5EF4-FFF2-40B4-BE49-F238E27FC236}">
              <a16:creationId xmlns:a16="http://schemas.microsoft.com/office/drawing/2014/main" id="{5016A96F-4DA8-9045-AE16-2B8108996B84}"/>
            </a:ext>
          </a:extLst>
        </xdr:cNvPr>
        <xdr:cNvCxnSpPr/>
      </xdr:nvCxnSpPr>
      <xdr:spPr>
        <a:xfrm flipV="1">
          <a:off x="13553692801" y="37904954"/>
          <a:ext cx="2539828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676297</xdr:colOff>
      <xdr:row>757</xdr:row>
      <xdr:rowOff>148887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A199423B-2AEE-1644-BFA5-CEDE28DB5C09}"/>
                </a:ext>
              </a:extLst>
            </xdr:cNvPr>
            <xdr:cNvSpPr txBox="1"/>
          </xdr:nvSpPr>
          <xdr:spPr>
            <a:xfrm>
              <a:off x="13553426808" y="35903591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770195</xdr:colOff>
      <xdr:row>767</xdr:row>
      <xdr:rowOff>20075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7" name="TextBox 296">
              <a:extLst>
                <a:ext uri="{FF2B5EF4-FFF2-40B4-BE49-F238E27FC236}">
                  <a16:creationId xmlns:a16="http://schemas.microsoft.com/office/drawing/2014/main" id="{019F2267-7519-A946-B2BE-366700EBF42A}"/>
                </a:ext>
              </a:extLst>
            </xdr:cNvPr>
            <xdr:cNvSpPr txBox="1"/>
          </xdr:nvSpPr>
          <xdr:spPr>
            <a:xfrm>
              <a:off x="13555815384" y="3781031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401483</xdr:colOff>
      <xdr:row>762</xdr:row>
      <xdr:rowOff>8193</xdr:rowOff>
    </xdr:from>
    <xdr:to>
      <xdr:col>5</xdr:col>
      <xdr:colOff>368709</xdr:colOff>
      <xdr:row>767</xdr:row>
      <xdr:rowOff>127000</xdr:rowOff>
    </xdr:to>
    <xdr:sp macro="" textlink="">
      <xdr:nvSpPr>
        <xdr:cNvPr id="298" name="Freeform 297">
          <a:extLst>
            <a:ext uri="{FF2B5EF4-FFF2-40B4-BE49-F238E27FC236}">
              <a16:creationId xmlns:a16="http://schemas.microsoft.com/office/drawing/2014/main" id="{5940AF8C-62B6-F644-ACE3-1ACA61D35307}"/>
            </a:ext>
          </a:extLst>
        </xdr:cNvPr>
        <xdr:cNvSpPr/>
      </xdr:nvSpPr>
      <xdr:spPr>
        <a:xfrm>
          <a:off x="13553938608" y="36780667"/>
          <a:ext cx="1622208" cy="1136577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398257</xdr:colOff>
      <xdr:row>759</xdr:row>
      <xdr:rowOff>181429</xdr:rowOff>
    </xdr:from>
    <xdr:to>
      <xdr:col>5</xdr:col>
      <xdr:colOff>367282</xdr:colOff>
      <xdr:row>767</xdr:row>
      <xdr:rowOff>115053</xdr:rowOff>
    </xdr:to>
    <xdr:sp macro="" textlink="">
      <xdr:nvSpPr>
        <xdr:cNvPr id="299" name="Freeform 298">
          <a:extLst>
            <a:ext uri="{FF2B5EF4-FFF2-40B4-BE49-F238E27FC236}">
              <a16:creationId xmlns:a16="http://schemas.microsoft.com/office/drawing/2014/main" id="{F5A212FC-4640-C74C-B454-F5E282F0874F}"/>
            </a:ext>
          </a:extLst>
        </xdr:cNvPr>
        <xdr:cNvSpPr/>
      </xdr:nvSpPr>
      <xdr:spPr>
        <a:xfrm>
          <a:off x="13553940035" y="36343241"/>
          <a:ext cx="1624007" cy="1562056"/>
        </a:xfrm>
        <a:custGeom>
          <a:avLst/>
          <a:gdLst>
            <a:gd name="connsiteX0" fmla="*/ 0 w 1624007"/>
            <a:gd name="connsiteY0" fmla="*/ 0 h 1562056"/>
            <a:gd name="connsiteX1" fmla="*/ 584111 w 1624007"/>
            <a:gd name="connsiteY1" fmla="*/ 168153 h 1562056"/>
            <a:gd name="connsiteX2" fmla="*/ 1336376 w 1624007"/>
            <a:gd name="connsiteY2" fmla="*/ 659338 h 1562056"/>
            <a:gd name="connsiteX3" fmla="*/ 1624007 w 1624007"/>
            <a:gd name="connsiteY3" fmla="*/ 1562056 h 156205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4007" h="1562056">
              <a:moveTo>
                <a:pt x="0" y="0"/>
              </a:moveTo>
              <a:cubicBezTo>
                <a:pt x="180691" y="29131"/>
                <a:pt x="361382" y="58263"/>
                <a:pt x="584111" y="168153"/>
              </a:cubicBezTo>
              <a:cubicBezTo>
                <a:pt x="806840" y="278043"/>
                <a:pt x="1163060" y="427021"/>
                <a:pt x="1336376" y="659338"/>
              </a:cubicBezTo>
              <a:cubicBezTo>
                <a:pt x="1509692" y="891655"/>
                <a:pt x="1566849" y="1226855"/>
                <a:pt x="1624007" y="1562056"/>
              </a:cubicBezTo>
            </a:path>
          </a:pathLst>
        </a:custGeom>
        <a:ln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464634</xdr:colOff>
      <xdr:row>759</xdr:row>
      <xdr:rowOff>190279</xdr:rowOff>
    </xdr:from>
    <xdr:to>
      <xdr:col>5</xdr:col>
      <xdr:colOff>469059</xdr:colOff>
      <xdr:row>761</xdr:row>
      <xdr:rowOff>203554</xdr:rowOff>
    </xdr:to>
    <xdr:cxnSp macro="">
      <xdr:nvCxnSpPr>
        <xdr:cNvPr id="300" name="Straight Arrow Connector 299">
          <a:extLst>
            <a:ext uri="{FF2B5EF4-FFF2-40B4-BE49-F238E27FC236}">
              <a16:creationId xmlns:a16="http://schemas.microsoft.com/office/drawing/2014/main" id="{EDFC543C-416C-BF46-BFB3-5533325D6BC3}"/>
            </a:ext>
          </a:extLst>
        </xdr:cNvPr>
        <xdr:cNvCxnSpPr/>
      </xdr:nvCxnSpPr>
      <xdr:spPr>
        <a:xfrm flipH="1" flipV="1">
          <a:off x="13553838258" y="36352091"/>
          <a:ext cx="4425" cy="42038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420613</xdr:colOff>
      <xdr:row>767</xdr:row>
      <xdr:rowOff>143978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2C833217-ABDD-C74E-8D1F-4E0D3271D60E}"/>
                </a:ext>
              </a:extLst>
            </xdr:cNvPr>
            <xdr:cNvSpPr txBox="1"/>
          </xdr:nvSpPr>
          <xdr:spPr>
            <a:xfrm>
              <a:off x="13553682492" y="45899379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61951</xdr:colOff>
      <xdr:row>762</xdr:row>
      <xdr:rowOff>169552</xdr:rowOff>
    </xdr:from>
    <xdr:ext cx="212935" cy="252160"/>
    <xdr:pic>
      <xdr:nvPicPr>
        <xdr:cNvPr id="303" name="Picture 302">
          <a:extLst>
            <a:ext uri="{FF2B5EF4-FFF2-40B4-BE49-F238E27FC236}">
              <a16:creationId xmlns:a16="http://schemas.microsoft.com/office/drawing/2014/main" id="{E2B39BC9-A380-C141-81E5-EB21DC32B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032431" y="44907183"/>
          <a:ext cx="212935" cy="252160"/>
        </a:xfrm>
        <a:prstGeom prst="rect">
          <a:avLst/>
        </a:prstGeom>
      </xdr:spPr>
    </xdr:pic>
    <xdr:clientData/>
  </xdr:oneCellAnchor>
  <xdr:twoCellAnchor>
    <xdr:from>
      <xdr:col>3</xdr:col>
      <xdr:colOff>708014</xdr:colOff>
      <xdr:row>763</xdr:row>
      <xdr:rowOff>84077</xdr:rowOff>
    </xdr:from>
    <xdr:to>
      <xdr:col>4</xdr:col>
      <xdr:colOff>44251</xdr:colOff>
      <xdr:row>763</xdr:row>
      <xdr:rowOff>88501</xdr:rowOff>
    </xdr:to>
    <xdr:cxnSp macro="">
      <xdr:nvCxnSpPr>
        <xdr:cNvPr id="305" name="Straight Arrow Connector 304">
          <a:extLst>
            <a:ext uri="{FF2B5EF4-FFF2-40B4-BE49-F238E27FC236}">
              <a16:creationId xmlns:a16="http://schemas.microsoft.com/office/drawing/2014/main" id="{F58F881A-9A92-7F4D-8637-34372FA184B6}"/>
            </a:ext>
          </a:extLst>
        </xdr:cNvPr>
        <xdr:cNvCxnSpPr/>
      </xdr:nvCxnSpPr>
      <xdr:spPr>
        <a:xfrm>
          <a:off x="13554263066" y="45025262"/>
          <a:ext cx="163728" cy="442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619512</xdr:colOff>
      <xdr:row>763</xdr:row>
      <xdr:rowOff>110627</xdr:rowOff>
    </xdr:from>
    <xdr:to>
      <xdr:col>5</xdr:col>
      <xdr:colOff>358433</xdr:colOff>
      <xdr:row>763</xdr:row>
      <xdr:rowOff>146028</xdr:rowOff>
    </xdr:to>
    <xdr:cxnSp macro="">
      <xdr:nvCxnSpPr>
        <xdr:cNvPr id="307" name="Straight Connector 306">
          <a:extLst>
            <a:ext uri="{FF2B5EF4-FFF2-40B4-BE49-F238E27FC236}">
              <a16:creationId xmlns:a16="http://schemas.microsoft.com/office/drawing/2014/main" id="{F0DF430A-61CC-0C01-45BA-F8DBFF9A0679}"/>
            </a:ext>
          </a:extLst>
        </xdr:cNvPr>
        <xdr:cNvCxnSpPr/>
      </xdr:nvCxnSpPr>
      <xdr:spPr>
        <a:xfrm flipH="1" flipV="1">
          <a:off x="13553121393" y="45051812"/>
          <a:ext cx="1393903" cy="3540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760374</xdr:colOff>
      <xdr:row>763</xdr:row>
      <xdr:rowOff>11709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0" name="TextBox 309">
              <a:extLst>
                <a:ext uri="{FF2B5EF4-FFF2-40B4-BE49-F238E27FC236}">
                  <a16:creationId xmlns:a16="http://schemas.microsoft.com/office/drawing/2014/main" id="{79E9A378-3497-3FBE-8A1C-487B9BF94373}"/>
                </a:ext>
              </a:extLst>
            </xdr:cNvPr>
            <xdr:cNvSpPr txBox="1"/>
          </xdr:nvSpPr>
          <xdr:spPr>
            <a:xfrm>
              <a:off x="13552515240" y="4495289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446934</xdr:colOff>
      <xdr:row>762</xdr:row>
      <xdr:rowOff>200526</xdr:rowOff>
    </xdr:from>
    <xdr:ext cx="212935" cy="252160"/>
    <xdr:pic>
      <xdr:nvPicPr>
        <xdr:cNvPr id="313" name="Picture 312">
          <a:extLst>
            <a:ext uri="{FF2B5EF4-FFF2-40B4-BE49-F238E27FC236}">
              <a16:creationId xmlns:a16="http://schemas.microsoft.com/office/drawing/2014/main" id="{F26C68E9-61A9-D230-187A-18F55FC0F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474939" y="44938157"/>
          <a:ext cx="212935" cy="252160"/>
        </a:xfrm>
        <a:prstGeom prst="rect">
          <a:avLst/>
        </a:prstGeom>
      </xdr:spPr>
    </xdr:pic>
    <xdr:clientData/>
  </xdr:oneCellAnchor>
  <xdr:oneCellAnchor>
    <xdr:from>
      <xdr:col>2</xdr:col>
      <xdr:colOff>579916</xdr:colOff>
      <xdr:row>756</xdr:row>
      <xdr:rowOff>86452</xdr:rowOff>
    </xdr:from>
    <xdr:ext cx="1031703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בפועל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4" name="TextBox 313">
              <a:extLst>
                <a:ext uri="{FF2B5EF4-FFF2-40B4-BE49-F238E27FC236}">
                  <a16:creationId xmlns:a16="http://schemas.microsoft.com/office/drawing/2014/main" id="{0C869BE5-C439-8ED5-D725-21814009C29D}"/>
                </a:ext>
              </a:extLst>
            </xdr:cNvPr>
            <xdr:cNvSpPr txBox="1"/>
          </xdr:nvSpPr>
          <xdr:spPr>
            <a:xfrm>
              <a:off x="13554350680" y="43602759"/>
              <a:ext cx="1031703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בפועל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548940</xdr:colOff>
      <xdr:row>767</xdr:row>
      <xdr:rowOff>139553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5" name="TextBox 314">
              <a:extLst>
                <a:ext uri="{FF2B5EF4-FFF2-40B4-BE49-F238E27FC236}">
                  <a16:creationId xmlns:a16="http://schemas.microsoft.com/office/drawing/2014/main" id="{3FB0BFF6-4FCC-3FBC-4C0E-13E9304BF317}"/>
                </a:ext>
              </a:extLst>
            </xdr:cNvPr>
            <xdr:cNvSpPr txBox="1"/>
          </xdr:nvSpPr>
          <xdr:spPr>
            <a:xfrm>
              <a:off x="13554381656" y="4589495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544285</xdr:colOff>
      <xdr:row>764</xdr:row>
      <xdr:rowOff>39826</xdr:rowOff>
    </xdr:from>
    <xdr:to>
      <xdr:col>3</xdr:col>
      <xdr:colOff>579687</xdr:colOff>
      <xdr:row>767</xdr:row>
      <xdr:rowOff>132752</xdr:rowOff>
    </xdr:to>
    <xdr:cxnSp macro="">
      <xdr:nvCxnSpPr>
        <xdr:cNvPr id="316" name="Straight Connector 315">
          <a:extLst>
            <a:ext uri="{FF2B5EF4-FFF2-40B4-BE49-F238E27FC236}">
              <a16:creationId xmlns:a16="http://schemas.microsoft.com/office/drawing/2014/main" id="{C60A8F26-98C4-D6B7-730A-DB74A90D9152}"/>
            </a:ext>
          </a:extLst>
        </xdr:cNvPr>
        <xdr:cNvCxnSpPr/>
      </xdr:nvCxnSpPr>
      <xdr:spPr>
        <a:xfrm flipH="1" flipV="1">
          <a:off x="13554555121" y="451845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119477</xdr:colOff>
      <xdr:row>764</xdr:row>
      <xdr:rowOff>22126</xdr:rowOff>
    </xdr:from>
    <xdr:to>
      <xdr:col>4</xdr:col>
      <xdr:colOff>154879</xdr:colOff>
      <xdr:row>767</xdr:row>
      <xdr:rowOff>115052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8CCC67EB-4B82-BA6C-AC4B-097C982BB57B}"/>
            </a:ext>
          </a:extLst>
        </xdr:cNvPr>
        <xdr:cNvCxnSpPr/>
      </xdr:nvCxnSpPr>
      <xdr:spPr>
        <a:xfrm flipH="1" flipV="1">
          <a:off x="13554152438" y="45166865"/>
          <a:ext cx="35402" cy="70358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84306</xdr:colOff>
      <xdr:row>767</xdr:row>
      <xdr:rowOff>148403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9" name="TextBox 318">
              <a:extLst>
                <a:ext uri="{FF2B5EF4-FFF2-40B4-BE49-F238E27FC236}">
                  <a16:creationId xmlns:a16="http://schemas.microsoft.com/office/drawing/2014/main" id="{78E0C797-672E-622E-DF84-B08BC726AB81}"/>
                </a:ext>
              </a:extLst>
            </xdr:cNvPr>
            <xdr:cNvSpPr txBox="1"/>
          </xdr:nvSpPr>
          <xdr:spPr>
            <a:xfrm>
              <a:off x="13554018799" y="45903804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137408</xdr:colOff>
      <xdr:row>758</xdr:row>
      <xdr:rowOff>24501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0" name="TextBox 319">
              <a:extLst>
                <a:ext uri="{FF2B5EF4-FFF2-40B4-BE49-F238E27FC236}">
                  <a16:creationId xmlns:a16="http://schemas.microsoft.com/office/drawing/2014/main" id="{D9C2BB41-EA8B-CDD6-774D-BC1D35351F66}"/>
                </a:ext>
              </a:extLst>
            </xdr:cNvPr>
            <xdr:cNvSpPr txBox="1"/>
          </xdr:nvSpPr>
          <xdr:spPr>
            <a:xfrm>
              <a:off x="13554793188" y="43947916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110858</xdr:colOff>
      <xdr:row>760</xdr:row>
      <xdr:rowOff>24500</xdr:rowOff>
    </xdr:from>
    <xdr:ext cx="103170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1" name="TextBox 320">
              <a:extLst>
                <a:ext uri="{FF2B5EF4-FFF2-40B4-BE49-F238E27FC236}">
                  <a16:creationId xmlns:a16="http://schemas.microsoft.com/office/drawing/2014/main" id="{3CD2E86C-6B17-DC4B-29D1-2CEB2CAD90CE}"/>
                </a:ext>
              </a:extLst>
            </xdr:cNvPr>
            <xdr:cNvSpPr txBox="1"/>
          </xdr:nvSpPr>
          <xdr:spPr>
            <a:xfrm>
              <a:off x="13554819738" y="44355023"/>
              <a:ext cx="103170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𝑋_𝑀𝐴𝑋−𝑋_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287627</xdr:colOff>
      <xdr:row>769</xdr:row>
      <xdr:rowOff>77873</xdr:rowOff>
    </xdr:from>
    <xdr:to>
      <xdr:col>4</xdr:col>
      <xdr:colOff>164011</xdr:colOff>
      <xdr:row>769</xdr:row>
      <xdr:rowOff>181429</xdr:rowOff>
    </xdr:to>
    <xdr:sp macro="" textlink="">
      <xdr:nvSpPr>
        <xdr:cNvPr id="322" name="Left Brace 321">
          <a:extLst>
            <a:ext uri="{FF2B5EF4-FFF2-40B4-BE49-F238E27FC236}">
              <a16:creationId xmlns:a16="http://schemas.microsoft.com/office/drawing/2014/main" id="{51B86090-D0C8-06E5-3077-63FC2090E0B4}"/>
            </a:ext>
          </a:extLst>
        </xdr:cNvPr>
        <xdr:cNvSpPr/>
      </xdr:nvSpPr>
      <xdr:spPr>
        <a:xfrm rot="16200000">
          <a:off x="13554443466" y="45940222"/>
          <a:ext cx="103556" cy="70387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694739</xdr:colOff>
      <xdr:row>770</xdr:row>
      <xdr:rowOff>11226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מוצא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מצב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3" name="TextBox 322">
              <a:extLst>
                <a:ext uri="{FF2B5EF4-FFF2-40B4-BE49-F238E27FC236}">
                  <a16:creationId xmlns:a16="http://schemas.microsoft.com/office/drawing/2014/main" id="{2BF65CE6-898D-38EA-EC79-CEF4BA0A387B}"/>
                </a:ext>
              </a:extLst>
            </xdr:cNvPr>
            <xdr:cNvSpPr txBox="1"/>
          </xdr:nvSpPr>
          <xdr:spPr>
            <a:xfrm>
              <a:off x="13553797544" y="46377289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מוצא מצב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699164</xdr:colOff>
      <xdr:row>770</xdr:row>
      <xdr:rowOff>183804</xdr:rowOff>
    </xdr:from>
    <xdr:ext cx="1470016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אלטרנטיבית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עלות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4" name="TextBox 323">
              <a:extLst>
                <a:ext uri="{FF2B5EF4-FFF2-40B4-BE49-F238E27FC236}">
                  <a16:creationId xmlns:a16="http://schemas.microsoft.com/office/drawing/2014/main" id="{ED6E6B1D-9F0D-B7FF-A733-3CA7B287B984}"/>
                </a:ext>
              </a:extLst>
            </xdr:cNvPr>
            <xdr:cNvSpPr txBox="1"/>
          </xdr:nvSpPr>
          <xdr:spPr>
            <a:xfrm>
              <a:off x="13553793119" y="46549867"/>
              <a:ext cx="1470016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אלטרנטיבית עלות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296477</xdr:colOff>
      <xdr:row>768</xdr:row>
      <xdr:rowOff>117698</xdr:rowOff>
    </xdr:from>
    <xdr:to>
      <xdr:col>3</xdr:col>
      <xdr:colOff>562266</xdr:colOff>
      <xdr:row>769</xdr:row>
      <xdr:rowOff>17700</xdr:rowOff>
    </xdr:to>
    <xdr:sp macro="" textlink="">
      <xdr:nvSpPr>
        <xdr:cNvPr id="325" name="Left Brace 324">
          <a:extLst>
            <a:ext uri="{FF2B5EF4-FFF2-40B4-BE49-F238E27FC236}">
              <a16:creationId xmlns:a16="http://schemas.microsoft.com/office/drawing/2014/main" id="{0F99FACD-FFB5-406A-811F-50AC88919F6A}"/>
            </a:ext>
          </a:extLst>
        </xdr:cNvPr>
        <xdr:cNvSpPr/>
      </xdr:nvSpPr>
      <xdr:spPr>
        <a:xfrm rot="16200000">
          <a:off x="13554653659" y="45995536"/>
          <a:ext cx="103556" cy="26578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163728</xdr:colOff>
      <xdr:row>769</xdr:row>
      <xdr:rowOff>22125</xdr:rowOff>
    </xdr:from>
    <xdr:to>
      <xdr:col>3</xdr:col>
      <xdr:colOff>442508</xdr:colOff>
      <xdr:row>769</xdr:row>
      <xdr:rowOff>123902</xdr:rowOff>
    </xdr:to>
    <xdr:cxnSp macro="">
      <xdr:nvCxnSpPr>
        <xdr:cNvPr id="327" name="Straight Arrow Connector 326">
          <a:extLst>
            <a:ext uri="{FF2B5EF4-FFF2-40B4-BE49-F238E27FC236}">
              <a16:creationId xmlns:a16="http://schemas.microsoft.com/office/drawing/2014/main" id="{BBDD0FE1-B708-5E60-C3B4-67D59DD142FC}"/>
            </a:ext>
          </a:extLst>
        </xdr:cNvPr>
        <xdr:cNvCxnSpPr/>
      </xdr:nvCxnSpPr>
      <xdr:spPr>
        <a:xfrm>
          <a:off x="13554692300" y="46184634"/>
          <a:ext cx="1106271" cy="10177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61836</xdr:colOff>
      <xdr:row>777</xdr:row>
      <xdr:rowOff>33297</xdr:rowOff>
    </xdr:from>
    <xdr:to>
      <xdr:col>6</xdr:col>
      <xdr:colOff>409064</xdr:colOff>
      <xdr:row>788</xdr:row>
      <xdr:rowOff>8587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086AED36-DA84-8D18-D841-9EF7B81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54686217" y="159392136"/>
          <a:ext cx="5313071" cy="2225140"/>
        </a:xfrm>
        <a:prstGeom prst="rect">
          <a:avLst/>
        </a:prstGeom>
      </xdr:spPr>
    </xdr:pic>
    <xdr:clientData/>
  </xdr:twoCellAnchor>
  <xdr:twoCellAnchor>
    <xdr:from>
      <xdr:col>5</xdr:col>
      <xdr:colOff>287631</xdr:colOff>
      <xdr:row>802</xdr:row>
      <xdr:rowOff>101777</xdr:rowOff>
    </xdr:from>
    <xdr:to>
      <xdr:col>5</xdr:col>
      <xdr:colOff>300906</xdr:colOff>
      <xdr:row>813</xdr:row>
      <xdr:rowOff>0</xdr:rowOff>
    </xdr:to>
    <xdr:cxnSp macro="">
      <xdr:nvCxnSpPr>
        <xdr:cNvPr id="330" name="Straight Arrow Connector 329">
          <a:extLst>
            <a:ext uri="{FF2B5EF4-FFF2-40B4-BE49-F238E27FC236}">
              <a16:creationId xmlns:a16="http://schemas.microsoft.com/office/drawing/2014/main" id="{39356EAB-C7A7-C3AC-6CFE-C552BFB7060E}"/>
            </a:ext>
          </a:extLst>
        </xdr:cNvPr>
        <xdr:cNvCxnSpPr/>
      </xdr:nvCxnSpPr>
      <xdr:spPr>
        <a:xfrm flipH="1" flipV="1">
          <a:off x="13553178920" y="52627561"/>
          <a:ext cx="13275" cy="213731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482333</xdr:colOff>
      <xdr:row>810</xdr:row>
      <xdr:rowOff>168152</xdr:rowOff>
    </xdr:from>
    <xdr:to>
      <xdr:col>5</xdr:col>
      <xdr:colOff>451359</xdr:colOff>
      <xdr:row>810</xdr:row>
      <xdr:rowOff>168153</xdr:rowOff>
    </xdr:to>
    <xdr:cxnSp macro="">
      <xdr:nvCxnSpPr>
        <xdr:cNvPr id="331" name="Straight Arrow Connector 330">
          <a:extLst>
            <a:ext uri="{FF2B5EF4-FFF2-40B4-BE49-F238E27FC236}">
              <a16:creationId xmlns:a16="http://schemas.microsoft.com/office/drawing/2014/main" id="{80F0B13D-7B4D-ABD6-5F8A-1D1A54E9CED5}"/>
            </a:ext>
          </a:extLst>
        </xdr:cNvPr>
        <xdr:cNvCxnSpPr/>
      </xdr:nvCxnSpPr>
      <xdr:spPr>
        <a:xfrm>
          <a:off x="13553028467" y="54322368"/>
          <a:ext cx="2451499" cy="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597386</xdr:colOff>
      <xdr:row>805</xdr:row>
      <xdr:rowOff>159303</xdr:rowOff>
    </xdr:from>
    <xdr:to>
      <xdr:col>5</xdr:col>
      <xdr:colOff>300906</xdr:colOff>
      <xdr:row>810</xdr:row>
      <xdr:rowOff>185854</xdr:rowOff>
    </xdr:to>
    <xdr:sp macro="" textlink="">
      <xdr:nvSpPr>
        <xdr:cNvPr id="333" name="Freeform 332">
          <a:extLst>
            <a:ext uri="{FF2B5EF4-FFF2-40B4-BE49-F238E27FC236}">
              <a16:creationId xmlns:a16="http://schemas.microsoft.com/office/drawing/2014/main" id="{B8603402-B2FE-C263-4E20-DE51EE8C99C2}"/>
            </a:ext>
          </a:extLst>
        </xdr:cNvPr>
        <xdr:cNvSpPr/>
      </xdr:nvSpPr>
      <xdr:spPr>
        <a:xfrm>
          <a:off x="13553178920" y="53295749"/>
          <a:ext cx="1358502" cy="1044321"/>
        </a:xfrm>
        <a:custGeom>
          <a:avLst/>
          <a:gdLst>
            <a:gd name="connsiteX0" fmla="*/ 0 w 1358502"/>
            <a:gd name="connsiteY0" fmla="*/ 0 h 1044321"/>
            <a:gd name="connsiteX1" fmla="*/ 774390 w 1358502"/>
            <a:gd name="connsiteY1" fmla="*/ 283206 h 1044321"/>
            <a:gd name="connsiteX2" fmla="*/ 1358502 w 1358502"/>
            <a:gd name="connsiteY2" fmla="*/ 1044321 h 10443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58502" h="1044321">
              <a:moveTo>
                <a:pt x="0" y="0"/>
              </a:moveTo>
              <a:cubicBezTo>
                <a:pt x="273986" y="54576"/>
                <a:pt x="547973" y="109153"/>
                <a:pt x="774390" y="283206"/>
              </a:cubicBezTo>
              <a:cubicBezTo>
                <a:pt x="1000807" y="457260"/>
                <a:pt x="1179654" y="750790"/>
                <a:pt x="1358502" y="1044321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712438</xdr:colOff>
      <xdr:row>805</xdr:row>
      <xdr:rowOff>150453</xdr:rowOff>
    </xdr:from>
    <xdr:to>
      <xdr:col>5</xdr:col>
      <xdr:colOff>309756</xdr:colOff>
      <xdr:row>810</xdr:row>
      <xdr:rowOff>172578</xdr:rowOff>
    </xdr:to>
    <xdr:sp macro="" textlink="">
      <xdr:nvSpPr>
        <xdr:cNvPr id="334" name="Freeform 333">
          <a:extLst>
            <a:ext uri="{FF2B5EF4-FFF2-40B4-BE49-F238E27FC236}">
              <a16:creationId xmlns:a16="http://schemas.microsoft.com/office/drawing/2014/main" id="{505F4B3D-E8BB-FADC-8F3F-380C7A445982}"/>
            </a:ext>
          </a:extLst>
        </xdr:cNvPr>
        <xdr:cNvSpPr/>
      </xdr:nvSpPr>
      <xdr:spPr>
        <a:xfrm>
          <a:off x="13553170070" y="53286899"/>
          <a:ext cx="2079791" cy="1039895"/>
        </a:xfrm>
        <a:custGeom>
          <a:avLst/>
          <a:gdLst>
            <a:gd name="connsiteX0" fmla="*/ 0 w 2079791"/>
            <a:gd name="connsiteY0" fmla="*/ 0 h 1039895"/>
            <a:gd name="connsiteX1" fmla="*/ 1287700 w 2079791"/>
            <a:gd name="connsiteY1" fmla="*/ 252230 h 1039895"/>
            <a:gd name="connsiteX2" fmla="*/ 2079791 w 2079791"/>
            <a:gd name="connsiteY2" fmla="*/ 1039895 h 10398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079791" h="1039895">
              <a:moveTo>
                <a:pt x="0" y="0"/>
              </a:moveTo>
              <a:cubicBezTo>
                <a:pt x="470534" y="39457"/>
                <a:pt x="941068" y="78914"/>
                <a:pt x="1287700" y="252230"/>
              </a:cubicBezTo>
              <a:cubicBezTo>
                <a:pt x="1634332" y="425546"/>
                <a:pt x="1857061" y="732720"/>
                <a:pt x="2079791" y="103989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84076</xdr:colOff>
      <xdr:row>809</xdr:row>
      <xdr:rowOff>168153</xdr:rowOff>
    </xdr:from>
    <xdr:to>
      <xdr:col>3</xdr:col>
      <xdr:colOff>659338</xdr:colOff>
      <xdr:row>809</xdr:row>
      <xdr:rowOff>185854</xdr:rowOff>
    </xdr:to>
    <xdr:cxnSp macro="">
      <xdr:nvCxnSpPr>
        <xdr:cNvPr id="336" name="Straight Arrow Connector 335">
          <a:extLst>
            <a:ext uri="{FF2B5EF4-FFF2-40B4-BE49-F238E27FC236}">
              <a16:creationId xmlns:a16="http://schemas.microsoft.com/office/drawing/2014/main" id="{417610E0-A0FC-4DA8-6ECB-72C1277C1F6B}"/>
            </a:ext>
          </a:extLst>
        </xdr:cNvPr>
        <xdr:cNvCxnSpPr/>
      </xdr:nvCxnSpPr>
      <xdr:spPr>
        <a:xfrm>
          <a:off x="13554475470" y="54118815"/>
          <a:ext cx="575262" cy="1770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699165</xdr:colOff>
      <xdr:row>805</xdr:row>
      <xdr:rowOff>29559</xdr:rowOff>
    </xdr:from>
    <xdr:ext cx="123519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7" name="TextBox 336">
              <a:extLst>
                <a:ext uri="{FF2B5EF4-FFF2-40B4-BE49-F238E27FC236}">
                  <a16:creationId xmlns:a16="http://schemas.microsoft.com/office/drawing/2014/main" id="{D74A9905-3687-D1B2-F9CF-C3E83F1FBBE6}"/>
                </a:ext>
              </a:extLst>
            </xdr:cNvPr>
            <xdr:cNvSpPr txBox="1"/>
          </xdr:nvSpPr>
          <xdr:spPr>
            <a:xfrm>
              <a:off x="13552372953" y="53166005"/>
              <a:ext cx="123519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5</xdr:col>
      <xdr:colOff>190578</xdr:colOff>
      <xdr:row>805</xdr:row>
      <xdr:rowOff>70801</xdr:rowOff>
    </xdr:from>
    <xdr:to>
      <xdr:col>5</xdr:col>
      <xdr:colOff>385292</xdr:colOff>
      <xdr:row>806</xdr:row>
      <xdr:rowOff>103459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D9307D22-E535-6467-3C1D-EBAE81AFC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094534" y="53207247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5</xdr:col>
      <xdr:colOff>79951</xdr:colOff>
      <xdr:row>804</xdr:row>
      <xdr:rowOff>137177</xdr:rowOff>
    </xdr:from>
    <xdr:to>
      <xdr:col>5</xdr:col>
      <xdr:colOff>274665</xdr:colOff>
      <xdr:row>805</xdr:row>
      <xdr:rowOff>169833</xdr:rowOff>
    </xdr:to>
    <xdr:pic>
      <xdr:nvPicPr>
        <xdr:cNvPr id="340" name="Picture 339">
          <a:extLst>
            <a:ext uri="{FF2B5EF4-FFF2-40B4-BE49-F238E27FC236}">
              <a16:creationId xmlns:a16="http://schemas.microsoft.com/office/drawing/2014/main" id="{33E6CE95-1273-6131-BD67-FCF65967C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53205161" y="53070069"/>
          <a:ext cx="194714" cy="236211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911</xdr:row>
      <xdr:rowOff>106203</xdr:rowOff>
    </xdr:from>
    <xdr:to>
      <xdr:col>6</xdr:col>
      <xdr:colOff>677039</xdr:colOff>
      <xdr:row>923</xdr:row>
      <xdr:rowOff>710</xdr:rowOff>
    </xdr:to>
    <xdr:pic>
      <xdr:nvPicPr>
        <xdr:cNvPr id="342" name="Picture 341">
          <a:extLst>
            <a:ext uri="{FF2B5EF4-FFF2-40B4-BE49-F238E27FC236}">
              <a16:creationId xmlns:a16="http://schemas.microsoft.com/office/drawing/2014/main" id="{C5D02448-10F3-09F5-33F6-8DDAF23B3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51975295" y="56118956"/>
          <a:ext cx="5637561" cy="2337154"/>
        </a:xfrm>
        <a:prstGeom prst="rect">
          <a:avLst/>
        </a:prstGeom>
      </xdr:spPr>
    </xdr:pic>
    <xdr:clientData/>
  </xdr:twoCellAnchor>
  <xdr:twoCellAnchor>
    <xdr:from>
      <xdr:col>5</xdr:col>
      <xdr:colOff>407108</xdr:colOff>
      <xdr:row>925</xdr:row>
      <xdr:rowOff>35400</xdr:rowOff>
    </xdr:from>
    <xdr:to>
      <xdr:col>5</xdr:col>
      <xdr:colOff>415958</xdr:colOff>
      <xdr:row>936</xdr:row>
      <xdr:rowOff>146028</xdr:rowOff>
    </xdr:to>
    <xdr:cxnSp macro="">
      <xdr:nvCxnSpPr>
        <xdr:cNvPr id="344" name="Straight Arrow Connector 343">
          <a:extLst>
            <a:ext uri="{FF2B5EF4-FFF2-40B4-BE49-F238E27FC236}">
              <a16:creationId xmlns:a16="http://schemas.microsoft.com/office/drawing/2014/main" id="{79582C88-31C3-D50C-A647-88452587BA23}"/>
            </a:ext>
          </a:extLst>
        </xdr:cNvPr>
        <xdr:cNvCxnSpPr/>
      </xdr:nvCxnSpPr>
      <xdr:spPr>
        <a:xfrm flipV="1">
          <a:off x="13553063868" y="58897909"/>
          <a:ext cx="8850" cy="23497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561986</xdr:colOff>
      <xdr:row>935</xdr:row>
      <xdr:rowOff>84076</xdr:rowOff>
    </xdr:from>
    <xdr:to>
      <xdr:col>5</xdr:col>
      <xdr:colOff>588537</xdr:colOff>
      <xdr:row>935</xdr:row>
      <xdr:rowOff>88502</xdr:rowOff>
    </xdr:to>
    <xdr:cxnSp macro="">
      <xdr:nvCxnSpPr>
        <xdr:cNvPr id="345" name="Straight Arrow Connector 344">
          <a:extLst>
            <a:ext uri="{FF2B5EF4-FFF2-40B4-BE49-F238E27FC236}">
              <a16:creationId xmlns:a16="http://schemas.microsoft.com/office/drawing/2014/main" id="{0E9C85D0-CEC8-1C62-A59B-0D2FD2D5D77B}"/>
            </a:ext>
          </a:extLst>
        </xdr:cNvPr>
        <xdr:cNvCxnSpPr/>
      </xdr:nvCxnSpPr>
      <xdr:spPr>
        <a:xfrm flipV="1">
          <a:off x="13552891289" y="60982125"/>
          <a:ext cx="3336516" cy="44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756691</xdr:colOff>
      <xdr:row>924</xdr:row>
      <xdr:rowOff>51684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𝑊h𝑒𝑎𝑡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8" name="TextBox 347">
              <a:extLst>
                <a:ext uri="{FF2B5EF4-FFF2-40B4-BE49-F238E27FC236}">
                  <a16:creationId xmlns:a16="http://schemas.microsoft.com/office/drawing/2014/main" id="{ECF470FF-41A2-BE01-D828-E4AAE6780A05}"/>
                </a:ext>
              </a:extLst>
            </xdr:cNvPr>
            <xdr:cNvSpPr txBox="1"/>
          </xdr:nvSpPr>
          <xdr:spPr>
            <a:xfrm>
              <a:off x="13552642883" y="58710639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𝑌(𝑊ℎ𝑒𝑎𝑡)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584111</xdr:colOff>
      <xdr:row>927</xdr:row>
      <xdr:rowOff>75226</xdr:rowOff>
    </xdr:from>
    <xdr:to>
      <xdr:col>5</xdr:col>
      <xdr:colOff>415958</xdr:colOff>
      <xdr:row>935</xdr:row>
      <xdr:rowOff>88502</xdr:rowOff>
    </xdr:to>
    <xdr:sp macro="" textlink="">
      <xdr:nvSpPr>
        <xdr:cNvPr id="350" name="Freeform 349">
          <a:extLst>
            <a:ext uri="{FF2B5EF4-FFF2-40B4-BE49-F238E27FC236}">
              <a16:creationId xmlns:a16="http://schemas.microsoft.com/office/drawing/2014/main" id="{2B1123B9-D135-CBBB-6D79-21A8E8D7D202}"/>
            </a:ext>
          </a:extLst>
        </xdr:cNvPr>
        <xdr:cNvSpPr/>
      </xdr:nvSpPr>
      <xdr:spPr>
        <a:xfrm>
          <a:off x="13553063868" y="59344843"/>
          <a:ext cx="2314320" cy="1641708"/>
        </a:xfrm>
        <a:custGeom>
          <a:avLst/>
          <a:gdLst>
            <a:gd name="connsiteX0" fmla="*/ 0 w 2314320"/>
            <a:gd name="connsiteY0" fmla="*/ 0 h 1641708"/>
            <a:gd name="connsiteX1" fmla="*/ 1593031 w 2314320"/>
            <a:gd name="connsiteY1" fmla="*/ 584112 h 1641708"/>
            <a:gd name="connsiteX2" fmla="*/ 2314320 w 2314320"/>
            <a:gd name="connsiteY2" fmla="*/ 1641708 h 16417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14320" h="1641708">
              <a:moveTo>
                <a:pt x="0" y="0"/>
              </a:moveTo>
              <a:cubicBezTo>
                <a:pt x="603655" y="155247"/>
                <a:pt x="1207311" y="310494"/>
                <a:pt x="1593031" y="584112"/>
              </a:cubicBezTo>
              <a:cubicBezTo>
                <a:pt x="1978751" y="857730"/>
                <a:pt x="2146535" y="1249719"/>
                <a:pt x="2314320" y="1641708"/>
              </a:cubicBezTo>
            </a:path>
          </a:pathLst>
        </a:cu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477909</xdr:colOff>
      <xdr:row>934</xdr:row>
      <xdr:rowOff>188862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𝐶𝑎𝑛𝑛𝑜𝑛𝑠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1" name="TextBox 350">
              <a:extLst>
                <a:ext uri="{FF2B5EF4-FFF2-40B4-BE49-F238E27FC236}">
                  <a16:creationId xmlns:a16="http://schemas.microsoft.com/office/drawing/2014/main" id="{2DDCDEC5-77D4-F25A-1BBA-CF91AC49E0A7}"/>
                </a:ext>
              </a:extLst>
            </xdr:cNvPr>
            <xdr:cNvSpPr txBox="1"/>
          </xdr:nvSpPr>
          <xdr:spPr>
            <a:xfrm>
              <a:off x="13556231630" y="60883357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𝑋(𝐶𝑎𝑛𝑛𝑜𝑛𝑠)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654913</xdr:colOff>
      <xdr:row>929</xdr:row>
      <xdr:rowOff>4425</xdr:rowOff>
    </xdr:from>
    <xdr:to>
      <xdr:col>3</xdr:col>
      <xdr:colOff>800940</xdr:colOff>
      <xdr:row>929</xdr:row>
      <xdr:rowOff>181428</xdr:rowOff>
    </xdr:to>
    <xdr:sp macro="" textlink="">
      <xdr:nvSpPr>
        <xdr:cNvPr id="352" name="Oval 351">
          <a:extLst>
            <a:ext uri="{FF2B5EF4-FFF2-40B4-BE49-F238E27FC236}">
              <a16:creationId xmlns:a16="http://schemas.microsoft.com/office/drawing/2014/main" id="{596461C4-6FAA-CA4D-E76B-CE308EB0D934}"/>
            </a:ext>
          </a:extLst>
        </xdr:cNvPr>
        <xdr:cNvSpPr/>
      </xdr:nvSpPr>
      <xdr:spPr>
        <a:xfrm>
          <a:off x="13554333868" y="59681150"/>
          <a:ext cx="146027" cy="17700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712439</xdr:colOff>
      <xdr:row>929</xdr:row>
      <xdr:rowOff>181428</xdr:rowOff>
    </xdr:from>
    <xdr:to>
      <xdr:col>3</xdr:col>
      <xdr:colOff>727926</xdr:colOff>
      <xdr:row>935</xdr:row>
      <xdr:rowOff>92927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ACD95A60-6EC3-5ED7-BDBA-D58346965272}"/>
            </a:ext>
          </a:extLst>
        </xdr:cNvPr>
        <xdr:cNvCxnSpPr>
          <a:stCxn id="352" idx="4"/>
        </xdr:cNvCxnSpPr>
      </xdr:nvCxnSpPr>
      <xdr:spPr>
        <a:xfrm>
          <a:off x="13554406882" y="59858153"/>
          <a:ext cx="15487" cy="1132823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265505</xdr:colOff>
      <xdr:row>935</xdr:row>
      <xdr:rowOff>157887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5" name="TextBox 354">
              <a:extLst>
                <a:ext uri="{FF2B5EF4-FFF2-40B4-BE49-F238E27FC236}">
                  <a16:creationId xmlns:a16="http://schemas.microsoft.com/office/drawing/2014/main" id="{46380574-16E4-02E4-ACD7-45CD038EAB4A}"/>
                </a:ext>
              </a:extLst>
            </xdr:cNvPr>
            <xdr:cNvSpPr txBox="1"/>
          </xdr:nvSpPr>
          <xdr:spPr>
            <a:xfrm>
              <a:off x="13553961560" y="61055936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779555</xdr:colOff>
      <xdr:row>928</xdr:row>
      <xdr:rowOff>141603</xdr:rowOff>
    </xdr:from>
    <xdr:to>
      <xdr:col>4</xdr:col>
      <xdr:colOff>154878</xdr:colOff>
      <xdr:row>929</xdr:row>
      <xdr:rowOff>30346</xdr:rowOff>
    </xdr:to>
    <xdr:cxnSp macro="">
      <xdr:nvCxnSpPr>
        <xdr:cNvPr id="357" name="Straight Arrow Connector 356">
          <a:extLst>
            <a:ext uri="{FF2B5EF4-FFF2-40B4-BE49-F238E27FC236}">
              <a16:creationId xmlns:a16="http://schemas.microsoft.com/office/drawing/2014/main" id="{D0BF7244-9125-84F6-A7CF-87A29591615A}"/>
            </a:ext>
          </a:extLst>
        </xdr:cNvPr>
        <xdr:cNvCxnSpPr>
          <a:endCxn id="352" idx="1"/>
        </xdr:cNvCxnSpPr>
      </xdr:nvCxnSpPr>
      <xdr:spPr>
        <a:xfrm>
          <a:off x="13554152439" y="59614774"/>
          <a:ext cx="202814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376132</xdr:colOff>
      <xdr:row>928</xdr:row>
      <xdr:rowOff>3009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9" name="TextBox 358">
              <a:extLst>
                <a:ext uri="{FF2B5EF4-FFF2-40B4-BE49-F238E27FC236}">
                  <a16:creationId xmlns:a16="http://schemas.microsoft.com/office/drawing/2014/main" id="{211BA066-BE1F-DE89-422C-61A3882DA96A}"/>
                </a:ext>
              </a:extLst>
            </xdr:cNvPr>
            <xdr:cNvSpPr txBox="1"/>
          </xdr:nvSpPr>
          <xdr:spPr>
            <a:xfrm rot="1435593">
              <a:off x="13553850933" y="59476180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182168</xdr:colOff>
      <xdr:row>928</xdr:row>
      <xdr:rowOff>35400</xdr:rowOff>
    </xdr:from>
    <xdr:to>
      <xdr:col>4</xdr:col>
      <xdr:colOff>442509</xdr:colOff>
      <xdr:row>928</xdr:row>
      <xdr:rowOff>136548</xdr:rowOff>
    </xdr:to>
    <xdr:cxnSp macro="">
      <xdr:nvCxnSpPr>
        <xdr:cNvPr id="360" name="Straight Arrow Connector 359">
          <a:extLst>
            <a:ext uri="{FF2B5EF4-FFF2-40B4-BE49-F238E27FC236}">
              <a16:creationId xmlns:a16="http://schemas.microsoft.com/office/drawing/2014/main" id="{B8ECE485-7C98-8DDC-6047-53A4E5710CF0}"/>
            </a:ext>
          </a:extLst>
        </xdr:cNvPr>
        <xdr:cNvCxnSpPr/>
      </xdr:nvCxnSpPr>
      <xdr:spPr>
        <a:xfrm>
          <a:off x="13553864808" y="59508571"/>
          <a:ext cx="260341" cy="1011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668188</xdr:colOff>
      <xdr:row>927</xdr:row>
      <xdr:rowOff>95937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2" name="TextBox 361">
              <a:extLst>
                <a:ext uri="{FF2B5EF4-FFF2-40B4-BE49-F238E27FC236}">
                  <a16:creationId xmlns:a16="http://schemas.microsoft.com/office/drawing/2014/main" id="{F4FFBD18-6B7F-E500-9FCF-46033759FD20}"/>
                </a:ext>
              </a:extLst>
            </xdr:cNvPr>
            <xdr:cNvSpPr txBox="1"/>
          </xdr:nvSpPr>
          <xdr:spPr>
            <a:xfrm rot="1435593">
              <a:off x="13553558877" y="59365554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469799</xdr:colOff>
      <xdr:row>927</xdr:row>
      <xdr:rowOff>150453</xdr:rowOff>
    </xdr:from>
    <xdr:to>
      <xdr:col>4</xdr:col>
      <xdr:colOff>783240</xdr:colOff>
      <xdr:row>928</xdr:row>
      <xdr:rowOff>39196</xdr:rowOff>
    </xdr:to>
    <xdr:cxnSp macro="">
      <xdr:nvCxnSpPr>
        <xdr:cNvPr id="363" name="Straight Arrow Connector 362">
          <a:extLst>
            <a:ext uri="{FF2B5EF4-FFF2-40B4-BE49-F238E27FC236}">
              <a16:creationId xmlns:a16="http://schemas.microsoft.com/office/drawing/2014/main" id="{E22B2DB5-1788-FE43-2ECF-4432EDCA3785}"/>
            </a:ext>
          </a:extLst>
        </xdr:cNvPr>
        <xdr:cNvCxnSpPr/>
      </xdr:nvCxnSpPr>
      <xdr:spPr>
        <a:xfrm>
          <a:off x="13553524077" y="59420070"/>
          <a:ext cx="313441" cy="922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181429</xdr:colOff>
      <xdr:row>927</xdr:row>
      <xdr:rowOff>16285</xdr:rowOff>
    </xdr:from>
    <xdr:ext cx="90774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1.5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5" name="TextBox 364">
              <a:extLst>
                <a:ext uri="{FF2B5EF4-FFF2-40B4-BE49-F238E27FC236}">
                  <a16:creationId xmlns:a16="http://schemas.microsoft.com/office/drawing/2014/main" id="{7B870088-581F-DD02-EF9E-980A6B21BFC8}"/>
                </a:ext>
              </a:extLst>
            </xdr:cNvPr>
            <xdr:cNvSpPr txBox="1"/>
          </xdr:nvSpPr>
          <xdr:spPr>
            <a:xfrm rot="1029007">
              <a:off x="13553218145" y="59285902"/>
              <a:ext cx="90774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1.5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93578</xdr:colOff>
      <xdr:row>271</xdr:row>
      <xdr:rowOff>93578</xdr:rowOff>
    </xdr:from>
    <xdr:to>
      <xdr:col>7</xdr:col>
      <xdr:colOff>554790</xdr:colOff>
      <xdr:row>292</xdr:row>
      <xdr:rowOff>27818</xdr:rowOff>
    </xdr:to>
    <xdr:pic>
      <xdr:nvPicPr>
        <xdr:cNvPr id="398" name="Picture 397">
          <a:extLst>
            <a:ext uri="{FF2B5EF4-FFF2-40B4-BE49-F238E27FC236}">
              <a16:creationId xmlns:a16="http://schemas.microsoft.com/office/drawing/2014/main" id="{2104CFFE-2A91-E050-ADEA-3C4A6A16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73392368" y="50211789"/>
          <a:ext cx="6263107" cy="4145293"/>
        </a:xfrm>
        <a:prstGeom prst="rect">
          <a:avLst/>
        </a:prstGeom>
      </xdr:spPr>
    </xdr:pic>
    <xdr:clientData/>
  </xdr:twoCellAnchor>
  <xdr:twoCellAnchor>
    <xdr:from>
      <xdr:col>4</xdr:col>
      <xdr:colOff>546100</xdr:colOff>
      <xdr:row>430</xdr:row>
      <xdr:rowOff>0</xdr:rowOff>
    </xdr:from>
    <xdr:to>
      <xdr:col>4</xdr:col>
      <xdr:colOff>571500</xdr:colOff>
      <xdr:row>445</xdr:row>
      <xdr:rowOff>88900</xdr:rowOff>
    </xdr:to>
    <xdr:cxnSp macro="">
      <xdr:nvCxnSpPr>
        <xdr:cNvPr id="399" name="Straight Arrow Connector 398">
          <a:extLst>
            <a:ext uri="{FF2B5EF4-FFF2-40B4-BE49-F238E27FC236}">
              <a16:creationId xmlns:a16="http://schemas.microsoft.com/office/drawing/2014/main" id="{5C4816F9-44DE-1B44-8BFB-906BA5B0FD19}"/>
            </a:ext>
          </a:extLst>
        </xdr:cNvPr>
        <xdr:cNvCxnSpPr/>
      </xdr:nvCxnSpPr>
      <xdr:spPr>
        <a:xfrm flipH="1" flipV="1">
          <a:off x="13521118500" y="17576800"/>
          <a:ext cx="254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190500</xdr:colOff>
      <xdr:row>442</xdr:row>
      <xdr:rowOff>127000</xdr:rowOff>
    </xdr:from>
    <xdr:to>
      <xdr:col>5</xdr:col>
      <xdr:colOff>469900</xdr:colOff>
      <xdr:row>442</xdr:row>
      <xdr:rowOff>127000</xdr:rowOff>
    </xdr:to>
    <xdr:cxnSp macro="">
      <xdr:nvCxnSpPr>
        <xdr:cNvPr id="400" name="Straight Arrow Connector 399">
          <a:extLst>
            <a:ext uri="{FF2B5EF4-FFF2-40B4-BE49-F238E27FC236}">
              <a16:creationId xmlns:a16="http://schemas.microsoft.com/office/drawing/2014/main" id="{6992F3B2-8FDF-EA49-B0C0-3EF349677498}"/>
            </a:ext>
          </a:extLst>
        </xdr:cNvPr>
        <xdr:cNvCxnSpPr/>
      </xdr:nvCxnSpPr>
      <xdr:spPr>
        <a:xfrm>
          <a:off x="13520394600" y="20142200"/>
          <a:ext cx="35814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723900</xdr:colOff>
      <xdr:row>432</xdr:row>
      <xdr:rowOff>101600</xdr:rowOff>
    </xdr:from>
    <xdr:to>
      <xdr:col>3</xdr:col>
      <xdr:colOff>660400</xdr:colOff>
      <xdr:row>440</xdr:row>
      <xdr:rowOff>190500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74512638-51F3-0E4B-9056-DFD770C8B1B3}"/>
            </a:ext>
          </a:extLst>
        </xdr:cNvPr>
        <xdr:cNvCxnSpPr/>
      </xdr:nvCxnSpPr>
      <xdr:spPr>
        <a:xfrm flipV="1">
          <a:off x="13521855100" y="18084800"/>
          <a:ext cx="1587500" cy="17145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495300</xdr:colOff>
      <xdr:row>431</xdr:row>
      <xdr:rowOff>177800</xdr:rowOff>
    </xdr:from>
    <xdr:to>
      <xdr:col>3</xdr:col>
      <xdr:colOff>749300</xdr:colOff>
      <xdr:row>440</xdr:row>
      <xdr:rowOff>177800</xdr:rowOff>
    </xdr:to>
    <xdr:cxnSp macro="">
      <xdr:nvCxnSpPr>
        <xdr:cNvPr id="402" name="Straight Connector 401">
          <a:extLst>
            <a:ext uri="{FF2B5EF4-FFF2-40B4-BE49-F238E27FC236}">
              <a16:creationId xmlns:a16="http://schemas.microsoft.com/office/drawing/2014/main" id="{CF8C53CD-10A5-904F-BE21-50CAACF1F5FC}"/>
            </a:ext>
          </a:extLst>
        </xdr:cNvPr>
        <xdr:cNvCxnSpPr/>
      </xdr:nvCxnSpPr>
      <xdr:spPr>
        <a:xfrm>
          <a:off x="13521766200" y="17957800"/>
          <a:ext cx="1905000" cy="18288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760589</xdr:colOff>
      <xdr:row>430</xdr:row>
      <xdr:rowOff>52211</xdr:rowOff>
    </xdr:from>
    <xdr:to>
      <xdr:col>3</xdr:col>
      <xdr:colOff>190500</xdr:colOff>
      <xdr:row>439</xdr:row>
      <xdr:rowOff>52211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F40A2277-83B6-D649-AEFF-4D115B337DCF}"/>
            </a:ext>
          </a:extLst>
        </xdr:cNvPr>
        <xdr:cNvCxnSpPr/>
      </xdr:nvCxnSpPr>
      <xdr:spPr>
        <a:xfrm>
          <a:off x="13522325000" y="17629011"/>
          <a:ext cx="1906411" cy="1828800"/>
        </a:xfrm>
        <a:prstGeom prst="line">
          <a:avLst/>
        </a:prstGeom>
        <a:ln w="28575" cap="flat" cmpd="sng" algn="ctr">
          <a:solidFill>
            <a:schemeClr val="accent2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118533</xdr:colOff>
      <xdr:row>435</xdr:row>
      <xdr:rowOff>8467</xdr:rowOff>
    </xdr:from>
    <xdr:to>
      <xdr:col>2</xdr:col>
      <xdr:colOff>118533</xdr:colOff>
      <xdr:row>438</xdr:row>
      <xdr:rowOff>135467</xdr:rowOff>
    </xdr:to>
    <xdr:cxnSp macro="">
      <xdr:nvCxnSpPr>
        <xdr:cNvPr id="404" name="Straight Arrow Connector 403">
          <a:extLst>
            <a:ext uri="{FF2B5EF4-FFF2-40B4-BE49-F238E27FC236}">
              <a16:creationId xmlns:a16="http://schemas.microsoft.com/office/drawing/2014/main" id="{EAE2F8D1-6A95-6E43-8A1A-89D95527ACD7}"/>
            </a:ext>
          </a:extLst>
        </xdr:cNvPr>
        <xdr:cNvCxnSpPr/>
      </xdr:nvCxnSpPr>
      <xdr:spPr>
        <a:xfrm flipV="1">
          <a:off x="13523222467" y="18601267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457200</xdr:colOff>
      <xdr:row>435</xdr:row>
      <xdr:rowOff>152400</xdr:rowOff>
    </xdr:from>
    <xdr:to>
      <xdr:col>2</xdr:col>
      <xdr:colOff>723900</xdr:colOff>
      <xdr:row>437</xdr:row>
      <xdr:rowOff>38100</xdr:rowOff>
    </xdr:to>
    <xdr:sp macro="" textlink="">
      <xdr:nvSpPr>
        <xdr:cNvPr id="405" name="Rectangle 404">
          <a:extLst>
            <a:ext uri="{FF2B5EF4-FFF2-40B4-BE49-F238E27FC236}">
              <a16:creationId xmlns:a16="http://schemas.microsoft.com/office/drawing/2014/main" id="{5616291D-C796-004F-8B21-E233B27E1721}"/>
            </a:ext>
          </a:extLst>
        </xdr:cNvPr>
        <xdr:cNvSpPr/>
      </xdr:nvSpPr>
      <xdr:spPr>
        <a:xfrm>
          <a:off x="13522617100" y="18745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A</a:t>
          </a:r>
        </a:p>
      </xdr:txBody>
    </xdr:sp>
    <xdr:clientData/>
  </xdr:twoCellAnchor>
  <xdr:twoCellAnchor>
    <xdr:from>
      <xdr:col>2</xdr:col>
      <xdr:colOff>31045</xdr:colOff>
      <xdr:row>433</xdr:row>
      <xdr:rowOff>50800</xdr:rowOff>
    </xdr:from>
    <xdr:to>
      <xdr:col>2</xdr:col>
      <xdr:colOff>297745</xdr:colOff>
      <xdr:row>434</xdr:row>
      <xdr:rowOff>139700</xdr:rowOff>
    </xdr:to>
    <xdr:sp macro="" textlink="">
      <xdr:nvSpPr>
        <xdr:cNvPr id="406" name="Rectangle 405">
          <a:extLst>
            <a:ext uri="{FF2B5EF4-FFF2-40B4-BE49-F238E27FC236}">
              <a16:creationId xmlns:a16="http://schemas.microsoft.com/office/drawing/2014/main" id="{9625CBE4-D669-F64E-B2E6-69AAF4B2CD44}"/>
            </a:ext>
          </a:extLst>
        </xdr:cNvPr>
        <xdr:cNvSpPr/>
      </xdr:nvSpPr>
      <xdr:spPr>
        <a:xfrm>
          <a:off x="13523043255" y="18237200"/>
          <a:ext cx="266700" cy="292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152400</xdr:colOff>
      <xdr:row>438</xdr:row>
      <xdr:rowOff>135467</xdr:rowOff>
    </xdr:from>
    <xdr:to>
      <xdr:col>4</xdr:col>
      <xdr:colOff>657577</xdr:colOff>
      <xdr:row>438</xdr:row>
      <xdr:rowOff>146755</xdr:rowOff>
    </xdr:to>
    <xdr:cxnSp macro="">
      <xdr:nvCxnSpPr>
        <xdr:cNvPr id="407" name="Straight Connector 406">
          <a:extLst>
            <a:ext uri="{FF2B5EF4-FFF2-40B4-BE49-F238E27FC236}">
              <a16:creationId xmlns:a16="http://schemas.microsoft.com/office/drawing/2014/main" id="{20B4C125-A2AD-B345-9710-590F49B39B4F}"/>
            </a:ext>
          </a:extLst>
        </xdr:cNvPr>
        <xdr:cNvCxnSpPr/>
      </xdr:nvCxnSpPr>
      <xdr:spPr>
        <a:xfrm flipV="1">
          <a:off x="13521032423" y="19337867"/>
          <a:ext cx="2156177" cy="11288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323145</xdr:colOff>
      <xdr:row>433</xdr:row>
      <xdr:rowOff>152400</xdr:rowOff>
    </xdr:from>
    <xdr:to>
      <xdr:col>4</xdr:col>
      <xdr:colOff>677333</xdr:colOff>
      <xdr:row>433</xdr:row>
      <xdr:rowOff>162984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AF565715-C3E8-C44C-9491-03A863304BFF}"/>
            </a:ext>
          </a:extLst>
        </xdr:cNvPr>
        <xdr:cNvCxnSpPr/>
      </xdr:nvCxnSpPr>
      <xdr:spPr>
        <a:xfrm>
          <a:off x="13521012667" y="18338800"/>
          <a:ext cx="2005188" cy="1058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612422</xdr:colOff>
      <xdr:row>432</xdr:row>
      <xdr:rowOff>56444</xdr:rowOff>
    </xdr:from>
    <xdr:to>
      <xdr:col>2</xdr:col>
      <xdr:colOff>612422</xdr:colOff>
      <xdr:row>435</xdr:row>
      <xdr:rowOff>183444</xdr:rowOff>
    </xdr:to>
    <xdr:cxnSp macro="">
      <xdr:nvCxnSpPr>
        <xdr:cNvPr id="409" name="Straight Arrow Connector 408">
          <a:extLst>
            <a:ext uri="{FF2B5EF4-FFF2-40B4-BE49-F238E27FC236}">
              <a16:creationId xmlns:a16="http://schemas.microsoft.com/office/drawing/2014/main" id="{DA64057C-4F7A-C641-BF98-3BCF9FBD410A}"/>
            </a:ext>
          </a:extLst>
        </xdr:cNvPr>
        <xdr:cNvCxnSpPr/>
      </xdr:nvCxnSpPr>
      <xdr:spPr>
        <a:xfrm flipV="1">
          <a:off x="13522728578" y="18039644"/>
          <a:ext cx="0" cy="736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696674</xdr:colOff>
      <xdr:row>436</xdr:row>
      <xdr:rowOff>74696</xdr:rowOff>
    </xdr:from>
    <xdr:to>
      <xdr:col>4</xdr:col>
      <xdr:colOff>808181</xdr:colOff>
      <xdr:row>436</xdr:row>
      <xdr:rowOff>74706</xdr:rowOff>
    </xdr:to>
    <xdr:cxnSp macro="">
      <xdr:nvCxnSpPr>
        <xdr:cNvPr id="410" name="Straight Connector 409">
          <a:extLst>
            <a:ext uri="{FF2B5EF4-FFF2-40B4-BE49-F238E27FC236}">
              <a16:creationId xmlns:a16="http://schemas.microsoft.com/office/drawing/2014/main" id="{ECC50D43-492F-174A-A377-7DA618F47490}"/>
            </a:ext>
          </a:extLst>
        </xdr:cNvPr>
        <xdr:cNvCxnSpPr/>
      </xdr:nvCxnSpPr>
      <xdr:spPr>
        <a:xfrm flipV="1">
          <a:off x="13520881819" y="18870696"/>
          <a:ext cx="1762507" cy="1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81497</xdr:colOff>
      <xdr:row>438</xdr:row>
      <xdr:rowOff>54331</xdr:rowOff>
    </xdr:from>
    <xdr:to>
      <xdr:col>2</xdr:col>
      <xdr:colOff>237701</xdr:colOff>
      <xdr:row>439</xdr:row>
      <xdr:rowOff>33957</xdr:rowOff>
    </xdr:to>
    <xdr:sp macro="" textlink="">
      <xdr:nvSpPr>
        <xdr:cNvPr id="411" name="Smiley Face 410">
          <a:extLst>
            <a:ext uri="{FF2B5EF4-FFF2-40B4-BE49-F238E27FC236}">
              <a16:creationId xmlns:a16="http://schemas.microsoft.com/office/drawing/2014/main" id="{CADFA9BC-0F5E-2049-AA5B-F5612A219AAE}"/>
            </a:ext>
          </a:extLst>
        </xdr:cNvPr>
        <xdr:cNvSpPr/>
      </xdr:nvSpPr>
      <xdr:spPr>
        <a:xfrm>
          <a:off x="13523103299" y="19256731"/>
          <a:ext cx="156204" cy="182826"/>
        </a:xfrm>
        <a:prstGeom prst="smileyFace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390320</xdr:colOff>
      <xdr:row>370</xdr:row>
      <xdr:rowOff>122339</xdr:rowOff>
    </xdr:from>
    <xdr:to>
      <xdr:col>4</xdr:col>
      <xdr:colOff>396146</xdr:colOff>
      <xdr:row>380</xdr:row>
      <xdr:rowOff>17477</xdr:rowOff>
    </xdr:to>
    <xdr:cxnSp macro="">
      <xdr:nvCxnSpPr>
        <xdr:cNvPr id="412" name="Straight Arrow Connector 411">
          <a:extLst>
            <a:ext uri="{FF2B5EF4-FFF2-40B4-BE49-F238E27FC236}">
              <a16:creationId xmlns:a16="http://schemas.microsoft.com/office/drawing/2014/main" id="{E6AE849A-B490-2949-9F97-C0725DE5F08C}"/>
            </a:ext>
          </a:extLst>
        </xdr:cNvPr>
        <xdr:cNvCxnSpPr/>
      </xdr:nvCxnSpPr>
      <xdr:spPr>
        <a:xfrm flipH="1" flipV="1">
          <a:off x="13521293854" y="5202339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379</xdr:row>
      <xdr:rowOff>99036</xdr:rowOff>
    </xdr:from>
    <xdr:to>
      <xdr:col>4</xdr:col>
      <xdr:colOff>594220</xdr:colOff>
      <xdr:row>379</xdr:row>
      <xdr:rowOff>116514</xdr:rowOff>
    </xdr:to>
    <xdr:cxnSp macro="">
      <xdr:nvCxnSpPr>
        <xdr:cNvPr id="413" name="Straight Arrow Connector 412">
          <a:extLst>
            <a:ext uri="{FF2B5EF4-FFF2-40B4-BE49-F238E27FC236}">
              <a16:creationId xmlns:a16="http://schemas.microsoft.com/office/drawing/2014/main" id="{2977EDC9-AC5C-1740-AF1E-0ED07E31D19E}"/>
            </a:ext>
          </a:extLst>
        </xdr:cNvPr>
        <xdr:cNvCxnSpPr/>
      </xdr:nvCxnSpPr>
      <xdr:spPr>
        <a:xfrm>
          <a:off x="13521095780" y="70078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371</xdr:row>
      <xdr:rowOff>168945</xdr:rowOff>
    </xdr:from>
    <xdr:to>
      <xdr:col>4</xdr:col>
      <xdr:colOff>151468</xdr:colOff>
      <xdr:row>378</xdr:row>
      <xdr:rowOff>75735</xdr:rowOff>
    </xdr:to>
    <xdr:cxnSp macro="">
      <xdr:nvCxnSpPr>
        <xdr:cNvPr id="414" name="Straight Connector 413">
          <a:extLst>
            <a:ext uri="{FF2B5EF4-FFF2-40B4-BE49-F238E27FC236}">
              <a16:creationId xmlns:a16="http://schemas.microsoft.com/office/drawing/2014/main" id="{1CF99499-FE06-E34D-B284-F2BC89410B0A}"/>
            </a:ext>
          </a:extLst>
        </xdr:cNvPr>
        <xdr:cNvCxnSpPr/>
      </xdr:nvCxnSpPr>
      <xdr:spPr>
        <a:xfrm flipV="1">
          <a:off x="13521538532" y="54521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371</xdr:row>
      <xdr:rowOff>93211</xdr:rowOff>
    </xdr:from>
    <xdr:to>
      <xdr:col>4</xdr:col>
      <xdr:colOff>93211</xdr:colOff>
      <xdr:row>378</xdr:row>
      <xdr:rowOff>5826</xdr:rowOff>
    </xdr:to>
    <xdr:cxnSp macro="">
      <xdr:nvCxnSpPr>
        <xdr:cNvPr id="415" name="Straight Connector 414">
          <a:extLst>
            <a:ext uri="{FF2B5EF4-FFF2-40B4-BE49-F238E27FC236}">
              <a16:creationId xmlns:a16="http://schemas.microsoft.com/office/drawing/2014/main" id="{9A62459C-4E51-9A48-A901-5A8FCE3C83A0}"/>
            </a:ext>
          </a:extLst>
        </xdr:cNvPr>
        <xdr:cNvCxnSpPr/>
      </xdr:nvCxnSpPr>
      <xdr:spPr>
        <a:xfrm>
          <a:off x="13521596789" y="53764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374</xdr:row>
      <xdr:rowOff>40780</xdr:rowOff>
    </xdr:from>
    <xdr:to>
      <xdr:col>3</xdr:col>
      <xdr:colOff>273807</xdr:colOff>
      <xdr:row>375</xdr:row>
      <xdr:rowOff>11652</xdr:rowOff>
    </xdr:to>
    <xdr:sp macro="" textlink="">
      <xdr:nvSpPr>
        <xdr:cNvPr id="416" name="Oval 415">
          <a:extLst>
            <a:ext uri="{FF2B5EF4-FFF2-40B4-BE49-F238E27FC236}">
              <a16:creationId xmlns:a16="http://schemas.microsoft.com/office/drawing/2014/main" id="{554429ED-E7B4-684B-BC1E-F7DDE3A7E4B6}"/>
            </a:ext>
          </a:extLst>
        </xdr:cNvPr>
        <xdr:cNvSpPr/>
      </xdr:nvSpPr>
      <xdr:spPr>
        <a:xfrm>
          <a:off x="13522241693" y="5933580"/>
          <a:ext cx="180596" cy="17407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431099</xdr:colOff>
      <xdr:row>386</xdr:row>
      <xdr:rowOff>104862</xdr:rowOff>
    </xdr:from>
    <xdr:to>
      <xdr:col>4</xdr:col>
      <xdr:colOff>436925</xdr:colOff>
      <xdr:row>396</xdr:row>
      <xdr:rowOff>0</xdr:rowOff>
    </xdr:to>
    <xdr:cxnSp macro="">
      <xdr:nvCxnSpPr>
        <xdr:cNvPr id="417" name="Straight Arrow Connector 416">
          <a:extLst>
            <a:ext uri="{FF2B5EF4-FFF2-40B4-BE49-F238E27FC236}">
              <a16:creationId xmlns:a16="http://schemas.microsoft.com/office/drawing/2014/main" id="{7693DF36-6AAB-104F-AFD6-FE3B7DA93648}"/>
            </a:ext>
          </a:extLst>
        </xdr:cNvPr>
        <xdr:cNvCxnSpPr/>
      </xdr:nvCxnSpPr>
      <xdr:spPr>
        <a:xfrm flipH="1" flipV="1">
          <a:off x="13521253075" y="8436062"/>
          <a:ext cx="5826" cy="19271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815596</xdr:colOff>
      <xdr:row>395</xdr:row>
      <xdr:rowOff>99036</xdr:rowOff>
    </xdr:from>
    <xdr:to>
      <xdr:col>4</xdr:col>
      <xdr:colOff>594220</xdr:colOff>
      <xdr:row>395</xdr:row>
      <xdr:rowOff>116514</xdr:rowOff>
    </xdr:to>
    <xdr:cxnSp macro="">
      <xdr:nvCxnSpPr>
        <xdr:cNvPr id="418" name="Straight Arrow Connector 417">
          <a:extLst>
            <a:ext uri="{FF2B5EF4-FFF2-40B4-BE49-F238E27FC236}">
              <a16:creationId xmlns:a16="http://schemas.microsoft.com/office/drawing/2014/main" id="{AE5DE995-B7F9-9C47-B2AC-6D9B9D1C07E9}"/>
            </a:ext>
          </a:extLst>
        </xdr:cNvPr>
        <xdr:cNvCxnSpPr/>
      </xdr:nvCxnSpPr>
      <xdr:spPr>
        <a:xfrm>
          <a:off x="13521095780" y="10259036"/>
          <a:ext cx="2255124" cy="1747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425276</xdr:colOff>
      <xdr:row>387</xdr:row>
      <xdr:rowOff>168945</xdr:rowOff>
    </xdr:from>
    <xdr:to>
      <xdr:col>4</xdr:col>
      <xdr:colOff>151468</xdr:colOff>
      <xdr:row>394</xdr:row>
      <xdr:rowOff>75735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1531ECB4-A2FD-C64C-90F7-2E50A0B1AB61}"/>
            </a:ext>
          </a:extLst>
        </xdr:cNvPr>
        <xdr:cNvCxnSpPr/>
      </xdr:nvCxnSpPr>
      <xdr:spPr>
        <a:xfrm flipV="1">
          <a:off x="13521538532" y="8703345"/>
          <a:ext cx="1377192" cy="132919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174771</xdr:colOff>
      <xdr:row>387</xdr:row>
      <xdr:rowOff>93211</xdr:rowOff>
    </xdr:from>
    <xdr:to>
      <xdr:col>4</xdr:col>
      <xdr:colOff>93211</xdr:colOff>
      <xdr:row>394</xdr:row>
      <xdr:rowOff>5826</xdr:rowOff>
    </xdr:to>
    <xdr:cxnSp macro="">
      <xdr:nvCxnSpPr>
        <xdr:cNvPr id="420" name="Straight Connector 419">
          <a:extLst>
            <a:ext uri="{FF2B5EF4-FFF2-40B4-BE49-F238E27FC236}">
              <a16:creationId xmlns:a16="http://schemas.microsoft.com/office/drawing/2014/main" id="{00F91F1E-9415-9649-9905-C4298693FD9C}"/>
            </a:ext>
          </a:extLst>
        </xdr:cNvPr>
        <xdr:cNvCxnSpPr/>
      </xdr:nvCxnSpPr>
      <xdr:spPr>
        <a:xfrm>
          <a:off x="13521596789" y="8627611"/>
          <a:ext cx="1569440" cy="133501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93211</xdr:colOff>
      <xdr:row>390</xdr:row>
      <xdr:rowOff>40780</xdr:rowOff>
    </xdr:from>
    <xdr:to>
      <xdr:col>3</xdr:col>
      <xdr:colOff>273807</xdr:colOff>
      <xdr:row>391</xdr:row>
      <xdr:rowOff>11652</xdr:rowOff>
    </xdr:to>
    <xdr:sp macro="" textlink="">
      <xdr:nvSpPr>
        <xdr:cNvPr id="421" name="Oval 420">
          <a:extLst>
            <a:ext uri="{FF2B5EF4-FFF2-40B4-BE49-F238E27FC236}">
              <a16:creationId xmlns:a16="http://schemas.microsoft.com/office/drawing/2014/main" id="{BB7EAD88-44D6-0240-A8DF-C4230EF9B945}"/>
            </a:ext>
          </a:extLst>
        </xdr:cNvPr>
        <xdr:cNvSpPr/>
      </xdr:nvSpPr>
      <xdr:spPr>
        <a:xfrm>
          <a:off x="13512207672" y="79891520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1</xdr:col>
      <xdr:colOff>440354</xdr:colOff>
      <xdr:row>385</xdr:row>
      <xdr:rowOff>127022</xdr:rowOff>
    </xdr:from>
    <xdr:to>
      <xdr:col>3</xdr:col>
      <xdr:colOff>358795</xdr:colOff>
      <xdr:row>392</xdr:row>
      <xdr:rowOff>39637</xdr:rowOff>
    </xdr:to>
    <xdr:cxnSp macro="">
      <xdr:nvCxnSpPr>
        <xdr:cNvPr id="422" name="Straight Connector 421">
          <a:extLst>
            <a:ext uri="{FF2B5EF4-FFF2-40B4-BE49-F238E27FC236}">
              <a16:creationId xmlns:a16="http://schemas.microsoft.com/office/drawing/2014/main" id="{F4E4F971-5D51-924E-B547-F5EA1D8D4D83}"/>
            </a:ext>
          </a:extLst>
        </xdr:cNvPr>
        <xdr:cNvCxnSpPr/>
      </xdr:nvCxnSpPr>
      <xdr:spPr>
        <a:xfrm>
          <a:off x="13512122684" y="78956861"/>
          <a:ext cx="1568216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455547</xdr:colOff>
      <xdr:row>388</xdr:row>
      <xdr:rowOff>8166</xdr:rowOff>
    </xdr:from>
    <xdr:to>
      <xdr:col>2</xdr:col>
      <xdr:colOff>636143</xdr:colOff>
      <xdr:row>388</xdr:row>
      <xdr:rowOff>182937</xdr:rowOff>
    </xdr:to>
    <xdr:sp macro="" textlink="">
      <xdr:nvSpPr>
        <xdr:cNvPr id="423" name="Oval 422">
          <a:extLst>
            <a:ext uri="{FF2B5EF4-FFF2-40B4-BE49-F238E27FC236}">
              <a16:creationId xmlns:a16="http://schemas.microsoft.com/office/drawing/2014/main" id="{FD0D8694-0B05-8D4C-ADFB-8435ECDCCA97}"/>
            </a:ext>
          </a:extLst>
        </xdr:cNvPr>
        <xdr:cNvSpPr/>
      </xdr:nvSpPr>
      <xdr:spPr>
        <a:xfrm>
          <a:off x="13512670223" y="79450545"/>
          <a:ext cx="180596" cy="17477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636143</xdr:colOff>
      <xdr:row>388</xdr:row>
      <xdr:rowOff>89725</xdr:rowOff>
    </xdr:from>
    <xdr:to>
      <xdr:col>4</xdr:col>
      <xdr:colOff>403115</xdr:colOff>
      <xdr:row>388</xdr:row>
      <xdr:rowOff>95552</xdr:rowOff>
    </xdr:to>
    <xdr:cxnSp macro="">
      <xdr:nvCxnSpPr>
        <xdr:cNvPr id="424" name="Straight Connector 423">
          <a:extLst>
            <a:ext uri="{FF2B5EF4-FFF2-40B4-BE49-F238E27FC236}">
              <a16:creationId xmlns:a16="http://schemas.microsoft.com/office/drawing/2014/main" id="{86E60F71-8B94-0048-B257-7390F4C117FD}"/>
            </a:ext>
          </a:extLst>
        </xdr:cNvPr>
        <xdr:cNvCxnSpPr>
          <a:stCxn id="423" idx="2"/>
        </xdr:cNvCxnSpPr>
      </xdr:nvCxnSpPr>
      <xdr:spPr>
        <a:xfrm flipH="1" flipV="1">
          <a:off x="13511253476" y="79532104"/>
          <a:ext cx="1416747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519630</xdr:colOff>
      <xdr:row>388</xdr:row>
      <xdr:rowOff>182937</xdr:rowOff>
    </xdr:from>
    <xdr:to>
      <xdr:col>2</xdr:col>
      <xdr:colOff>545845</xdr:colOff>
      <xdr:row>392</xdr:row>
      <xdr:rowOff>101377</xdr:rowOff>
    </xdr:to>
    <xdr:cxnSp macro="">
      <xdr:nvCxnSpPr>
        <xdr:cNvPr id="425" name="Straight Arrow Connector 424">
          <a:extLst>
            <a:ext uri="{FF2B5EF4-FFF2-40B4-BE49-F238E27FC236}">
              <a16:creationId xmlns:a16="http://schemas.microsoft.com/office/drawing/2014/main" id="{261E7AEC-8D5B-384B-A03F-0816BA0626D8}"/>
            </a:ext>
          </a:extLst>
        </xdr:cNvPr>
        <xdr:cNvCxnSpPr>
          <a:stCxn id="423" idx="4"/>
        </xdr:cNvCxnSpPr>
      </xdr:nvCxnSpPr>
      <xdr:spPr>
        <a:xfrm>
          <a:off x="13512760521" y="79625316"/>
          <a:ext cx="26215" cy="735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640825</xdr:colOff>
      <xdr:row>390</xdr:row>
      <xdr:rowOff>163236</xdr:rowOff>
    </xdr:from>
    <xdr:ext cx="82136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6" name="TextBox 425">
              <a:extLst>
                <a:ext uri="{FF2B5EF4-FFF2-40B4-BE49-F238E27FC236}">
                  <a16:creationId xmlns:a16="http://schemas.microsoft.com/office/drawing/2014/main" id="{DFD5D4B5-1120-CA4D-95B3-3D8C85B84127}"/>
                </a:ext>
              </a:extLst>
            </xdr:cNvPr>
            <xdr:cNvSpPr txBox="1"/>
          </xdr:nvSpPr>
          <xdr:spPr>
            <a:xfrm>
              <a:off x="13522704309" y="9307236"/>
              <a:ext cx="82136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𝑆𝑈𝐵=10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600046</xdr:colOff>
      <xdr:row>392</xdr:row>
      <xdr:rowOff>93211</xdr:rowOff>
    </xdr:from>
    <xdr:to>
      <xdr:col>4</xdr:col>
      <xdr:colOff>367018</xdr:colOff>
      <xdr:row>392</xdr:row>
      <xdr:rowOff>99038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5FD17864-47A9-7C41-9B25-DED314BB6170}"/>
            </a:ext>
          </a:extLst>
        </xdr:cNvPr>
        <xdr:cNvCxnSpPr/>
      </xdr:nvCxnSpPr>
      <xdr:spPr>
        <a:xfrm flipH="1" flipV="1">
          <a:off x="13521322982" y="9643611"/>
          <a:ext cx="1417972" cy="582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32349</xdr:colOff>
      <xdr:row>341</xdr:row>
      <xdr:rowOff>96180</xdr:rowOff>
    </xdr:from>
    <xdr:to>
      <xdr:col>7</xdr:col>
      <xdr:colOff>673796</xdr:colOff>
      <xdr:row>355</xdr:row>
      <xdr:rowOff>99799</xdr:rowOff>
    </xdr:to>
    <xdr:pic>
      <xdr:nvPicPr>
        <xdr:cNvPr id="428" name="Picture 427">
          <a:extLst>
            <a:ext uri="{FF2B5EF4-FFF2-40B4-BE49-F238E27FC236}">
              <a16:creationId xmlns:a16="http://schemas.microsoft.com/office/drawing/2014/main" id="{14D9139D-0AB4-10A0-B0C9-1C31DB18F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08508133" y="69942096"/>
          <a:ext cx="6415659" cy="286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451</xdr:row>
      <xdr:rowOff>0</xdr:rowOff>
    </xdr:from>
    <xdr:to>
      <xdr:col>6</xdr:col>
      <xdr:colOff>775369</xdr:colOff>
      <xdr:row>472</xdr:row>
      <xdr:rowOff>27144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954DB844-5A2F-F535-A276-DEA0C6E6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74000631" y="83940316"/>
          <a:ext cx="5748421" cy="4238197"/>
        </a:xfrm>
        <a:prstGeom prst="rect">
          <a:avLst/>
        </a:prstGeom>
      </xdr:spPr>
    </xdr:pic>
    <xdr:clientData/>
  </xdr:twoCellAnchor>
  <xdr:twoCellAnchor>
    <xdr:from>
      <xdr:col>5</xdr:col>
      <xdr:colOff>28222</xdr:colOff>
      <xdr:row>480</xdr:row>
      <xdr:rowOff>28222</xdr:rowOff>
    </xdr:from>
    <xdr:to>
      <xdr:col>5</xdr:col>
      <xdr:colOff>35278</xdr:colOff>
      <xdr:row>481</xdr:row>
      <xdr:rowOff>56444</xdr:rowOff>
    </xdr:to>
    <xdr:cxnSp macro="">
      <xdr:nvCxnSpPr>
        <xdr:cNvPr id="435" name="Straight Arrow Connector 434">
          <a:extLst>
            <a:ext uri="{FF2B5EF4-FFF2-40B4-BE49-F238E27FC236}">
              <a16:creationId xmlns:a16="http://schemas.microsoft.com/office/drawing/2014/main" id="{ECDDCA61-9ADE-2547-9ED1-9B53DF7B7E8A}"/>
            </a:ext>
          </a:extLst>
        </xdr:cNvPr>
        <xdr:cNvCxnSpPr/>
      </xdr:nvCxnSpPr>
      <xdr:spPr>
        <a:xfrm>
          <a:off x="13520829222" y="3482622"/>
          <a:ext cx="7056" cy="2314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402166</xdr:colOff>
      <xdr:row>480</xdr:row>
      <xdr:rowOff>14110</xdr:rowOff>
    </xdr:from>
    <xdr:to>
      <xdr:col>4</xdr:col>
      <xdr:colOff>423333</xdr:colOff>
      <xdr:row>481</xdr:row>
      <xdr:rowOff>84667</xdr:rowOff>
    </xdr:to>
    <xdr:cxnSp macro="">
      <xdr:nvCxnSpPr>
        <xdr:cNvPr id="436" name="Straight Arrow Connector 435">
          <a:extLst>
            <a:ext uri="{FF2B5EF4-FFF2-40B4-BE49-F238E27FC236}">
              <a16:creationId xmlns:a16="http://schemas.microsoft.com/office/drawing/2014/main" id="{A0A59F2D-9DBF-C543-9503-662194126891}"/>
            </a:ext>
          </a:extLst>
        </xdr:cNvPr>
        <xdr:cNvCxnSpPr/>
      </xdr:nvCxnSpPr>
      <xdr:spPr>
        <a:xfrm flipV="1">
          <a:off x="13521266667" y="3468510"/>
          <a:ext cx="21167" cy="2737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797277</xdr:colOff>
      <xdr:row>479</xdr:row>
      <xdr:rowOff>176387</xdr:rowOff>
    </xdr:from>
    <xdr:to>
      <xdr:col>3</xdr:col>
      <xdr:colOff>818444</xdr:colOff>
      <xdr:row>481</xdr:row>
      <xdr:rowOff>42333</xdr:rowOff>
    </xdr:to>
    <xdr:cxnSp macro="">
      <xdr:nvCxnSpPr>
        <xdr:cNvPr id="437" name="Straight Arrow Connector 436">
          <a:extLst>
            <a:ext uri="{FF2B5EF4-FFF2-40B4-BE49-F238E27FC236}">
              <a16:creationId xmlns:a16="http://schemas.microsoft.com/office/drawing/2014/main" id="{20EC905A-5B2F-7144-B91F-234B1280374A}"/>
            </a:ext>
          </a:extLst>
        </xdr:cNvPr>
        <xdr:cNvCxnSpPr/>
      </xdr:nvCxnSpPr>
      <xdr:spPr>
        <a:xfrm flipV="1">
          <a:off x="13521697056" y="3427587"/>
          <a:ext cx="21167" cy="27234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416277</xdr:colOff>
      <xdr:row>479</xdr:row>
      <xdr:rowOff>197555</xdr:rowOff>
    </xdr:from>
    <xdr:to>
      <xdr:col>3</xdr:col>
      <xdr:colOff>423333</xdr:colOff>
      <xdr:row>481</xdr:row>
      <xdr:rowOff>21166</xdr:rowOff>
    </xdr:to>
    <xdr:cxnSp macro="">
      <xdr:nvCxnSpPr>
        <xdr:cNvPr id="438" name="Straight Arrow Connector 437">
          <a:extLst>
            <a:ext uri="{FF2B5EF4-FFF2-40B4-BE49-F238E27FC236}">
              <a16:creationId xmlns:a16="http://schemas.microsoft.com/office/drawing/2014/main" id="{558B289C-48B2-DB4A-8E23-9E0D1FF6D5A9}"/>
            </a:ext>
          </a:extLst>
        </xdr:cNvPr>
        <xdr:cNvCxnSpPr/>
      </xdr:nvCxnSpPr>
      <xdr:spPr>
        <a:xfrm>
          <a:off x="13522092167" y="3448755"/>
          <a:ext cx="7056" cy="2300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641350</xdr:colOff>
      <xdr:row>477</xdr:row>
      <xdr:rowOff>152400</xdr:rowOff>
    </xdr:from>
    <xdr:to>
      <xdr:col>5</xdr:col>
      <xdr:colOff>800100</xdr:colOff>
      <xdr:row>483</xdr:row>
      <xdr:rowOff>12700</xdr:rowOff>
    </xdr:to>
    <xdr:sp macro="" textlink="">
      <xdr:nvSpPr>
        <xdr:cNvPr id="439" name="Left Brace 438">
          <a:extLst>
            <a:ext uri="{FF2B5EF4-FFF2-40B4-BE49-F238E27FC236}">
              <a16:creationId xmlns:a16="http://schemas.microsoft.com/office/drawing/2014/main" id="{4F80AFFB-62F0-1E48-BC0C-76F5B63A7F84}"/>
            </a:ext>
          </a:extLst>
        </xdr:cNvPr>
        <xdr:cNvSpPr/>
      </xdr:nvSpPr>
      <xdr:spPr>
        <a:xfrm>
          <a:off x="13520064400" y="2997200"/>
          <a:ext cx="1587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190263</xdr:colOff>
      <xdr:row>818</xdr:row>
      <xdr:rowOff>186257</xdr:rowOff>
    </xdr:from>
    <xdr:to>
      <xdr:col>8</xdr:col>
      <xdr:colOff>51096</xdr:colOff>
      <xdr:row>830</xdr:row>
      <xdr:rowOff>130693</xdr:rowOff>
    </xdr:to>
    <xdr:pic>
      <xdr:nvPicPr>
        <xdr:cNvPr id="440" name="Picture 439">
          <a:extLst>
            <a:ext uri="{FF2B5EF4-FFF2-40B4-BE49-F238E27FC236}">
              <a16:creationId xmlns:a16="http://schemas.microsoft.com/office/drawing/2014/main" id="{DDD45DA6-51A5-C72E-CF72-95C8D30C6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53388904" y="167559890"/>
          <a:ext cx="6481957" cy="2398818"/>
        </a:xfrm>
        <a:prstGeom prst="rect">
          <a:avLst/>
        </a:prstGeom>
      </xdr:spPr>
    </xdr:pic>
    <xdr:clientData/>
  </xdr:twoCellAnchor>
  <xdr:twoCellAnchor>
    <xdr:from>
      <xdr:col>4</xdr:col>
      <xdr:colOff>413489</xdr:colOff>
      <xdr:row>833</xdr:row>
      <xdr:rowOff>5907</xdr:rowOff>
    </xdr:from>
    <xdr:to>
      <xdr:col>4</xdr:col>
      <xdr:colOff>413489</xdr:colOff>
      <xdr:row>841</xdr:row>
      <xdr:rowOff>100418</xdr:rowOff>
    </xdr:to>
    <xdr:cxnSp macro="">
      <xdr:nvCxnSpPr>
        <xdr:cNvPr id="441" name="Straight Arrow Connector 440">
          <a:extLst>
            <a:ext uri="{FF2B5EF4-FFF2-40B4-BE49-F238E27FC236}">
              <a16:creationId xmlns:a16="http://schemas.microsoft.com/office/drawing/2014/main" id="{4B999B66-932A-0B49-83DF-5162BC7F2022}"/>
            </a:ext>
          </a:extLst>
        </xdr:cNvPr>
        <xdr:cNvCxnSpPr/>
      </xdr:nvCxnSpPr>
      <xdr:spPr>
        <a:xfrm flipV="1">
          <a:off x="13521276511" y="2241107"/>
          <a:ext cx="0" cy="172011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41350</xdr:colOff>
      <xdr:row>840</xdr:row>
      <xdr:rowOff>112232</xdr:rowOff>
    </xdr:from>
    <xdr:to>
      <xdr:col>4</xdr:col>
      <xdr:colOff>667489</xdr:colOff>
      <xdr:row>840</xdr:row>
      <xdr:rowOff>118139</xdr:rowOff>
    </xdr:to>
    <xdr:cxnSp macro="">
      <xdr:nvCxnSpPr>
        <xdr:cNvPr id="442" name="Straight Arrow Connector 441">
          <a:extLst>
            <a:ext uri="{FF2B5EF4-FFF2-40B4-BE49-F238E27FC236}">
              <a16:creationId xmlns:a16="http://schemas.microsoft.com/office/drawing/2014/main" id="{F2C430BB-D821-744B-960E-CDD35440D623}"/>
            </a:ext>
          </a:extLst>
        </xdr:cNvPr>
        <xdr:cNvCxnSpPr/>
      </xdr:nvCxnSpPr>
      <xdr:spPr>
        <a:xfrm>
          <a:off x="13521022511" y="3769832"/>
          <a:ext cx="2277139" cy="59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537536</xdr:colOff>
      <xdr:row>834</xdr:row>
      <xdr:rowOff>41348</xdr:rowOff>
    </xdr:from>
    <xdr:to>
      <xdr:col>4</xdr:col>
      <xdr:colOff>425303</xdr:colOff>
      <xdr:row>840</xdr:row>
      <xdr:rowOff>106325</xdr:rowOff>
    </xdr:to>
    <xdr:cxnSp macro="">
      <xdr:nvCxnSpPr>
        <xdr:cNvPr id="443" name="Straight Connector 442">
          <a:extLst>
            <a:ext uri="{FF2B5EF4-FFF2-40B4-BE49-F238E27FC236}">
              <a16:creationId xmlns:a16="http://schemas.microsoft.com/office/drawing/2014/main" id="{AE838AE0-9948-134B-A6EA-AA946926CE03}"/>
            </a:ext>
          </a:extLst>
        </xdr:cNvPr>
        <xdr:cNvCxnSpPr/>
      </xdr:nvCxnSpPr>
      <xdr:spPr>
        <a:xfrm>
          <a:off x="13521264697" y="2479748"/>
          <a:ext cx="1538767" cy="128417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389860</xdr:colOff>
      <xdr:row>833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4" name="TextBox 443">
              <a:extLst>
                <a:ext uri="{FF2B5EF4-FFF2-40B4-BE49-F238E27FC236}">
                  <a16:creationId xmlns:a16="http://schemas.microsoft.com/office/drawing/2014/main" id="{DFFC7BDF-6F94-D242-A458-14C8F1A17B38}"/>
                </a:ext>
              </a:extLst>
            </xdr:cNvPr>
            <xdr:cNvSpPr txBox="1"/>
          </xdr:nvSpPr>
          <xdr:spPr>
            <a:xfrm>
              <a:off x="13520928030" y="23893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348512</xdr:colOff>
      <xdr:row>834</xdr:row>
      <xdr:rowOff>94511</xdr:rowOff>
    </xdr:from>
    <xdr:to>
      <xdr:col>4</xdr:col>
      <xdr:colOff>413489</xdr:colOff>
      <xdr:row>839</xdr:row>
      <xdr:rowOff>17721</xdr:rowOff>
    </xdr:to>
    <xdr:cxnSp macro="">
      <xdr:nvCxnSpPr>
        <xdr:cNvPr id="445" name="Straight Connector 444">
          <a:extLst>
            <a:ext uri="{FF2B5EF4-FFF2-40B4-BE49-F238E27FC236}">
              <a16:creationId xmlns:a16="http://schemas.microsoft.com/office/drawing/2014/main" id="{2719A857-62EF-B842-AE03-645290E31837}"/>
            </a:ext>
          </a:extLst>
        </xdr:cNvPr>
        <xdr:cNvCxnSpPr/>
      </xdr:nvCxnSpPr>
      <xdr:spPr>
        <a:xfrm flipV="1">
          <a:off x="13521276511" y="2532911"/>
          <a:ext cx="1715977" cy="939210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838</xdr:row>
      <xdr:rowOff>142358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6" name="TextBox 445">
              <a:extLst>
                <a:ext uri="{FF2B5EF4-FFF2-40B4-BE49-F238E27FC236}">
                  <a16:creationId xmlns:a16="http://schemas.microsoft.com/office/drawing/2014/main" id="{971E2AF5-98A1-8740-9697-2A3236398ED9}"/>
                </a:ext>
              </a:extLst>
            </xdr:cNvPr>
            <xdr:cNvSpPr txBox="1"/>
          </xdr:nvSpPr>
          <xdr:spPr>
            <a:xfrm>
              <a:off x="13520951658" y="3393558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478466</xdr:colOff>
      <xdr:row>836</xdr:row>
      <xdr:rowOff>159488</xdr:rowOff>
    </xdr:from>
    <xdr:to>
      <xdr:col>3</xdr:col>
      <xdr:colOff>578884</xdr:colOff>
      <xdr:row>837</xdr:row>
      <xdr:rowOff>88605</xdr:rowOff>
    </xdr:to>
    <xdr:sp macro="" textlink="">
      <xdr:nvSpPr>
        <xdr:cNvPr id="447" name="Oval 446">
          <a:extLst>
            <a:ext uri="{FF2B5EF4-FFF2-40B4-BE49-F238E27FC236}">
              <a16:creationId xmlns:a16="http://schemas.microsoft.com/office/drawing/2014/main" id="{2EACA378-54B7-564C-AD74-7F2A8158D390}"/>
            </a:ext>
          </a:extLst>
        </xdr:cNvPr>
        <xdr:cNvSpPr/>
      </xdr:nvSpPr>
      <xdr:spPr>
        <a:xfrm>
          <a:off x="13521936616" y="3004288"/>
          <a:ext cx="100418" cy="132317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3</xdr:col>
      <xdr:colOff>525721</xdr:colOff>
      <xdr:row>837</xdr:row>
      <xdr:rowOff>88605</xdr:rowOff>
    </xdr:from>
    <xdr:to>
      <xdr:col>3</xdr:col>
      <xdr:colOff>528675</xdr:colOff>
      <xdr:row>840</xdr:row>
      <xdr:rowOff>106325</xdr:rowOff>
    </xdr:to>
    <xdr:cxnSp macro="">
      <xdr:nvCxnSpPr>
        <xdr:cNvPr id="448" name="Straight Connector 447">
          <a:extLst>
            <a:ext uri="{FF2B5EF4-FFF2-40B4-BE49-F238E27FC236}">
              <a16:creationId xmlns:a16="http://schemas.microsoft.com/office/drawing/2014/main" id="{49537CB2-F339-F84F-A8F9-9FA734C75D0D}"/>
            </a:ext>
          </a:extLst>
        </xdr:cNvPr>
        <xdr:cNvCxnSpPr>
          <a:stCxn id="447" idx="4"/>
        </xdr:cNvCxnSpPr>
      </xdr:nvCxnSpPr>
      <xdr:spPr>
        <a:xfrm>
          <a:off x="13521986825" y="3136605"/>
          <a:ext cx="2954" cy="62732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307163</xdr:colOff>
      <xdr:row>840</xdr:row>
      <xdr:rowOff>195520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9" name="TextBox 448">
              <a:extLst>
                <a:ext uri="{FF2B5EF4-FFF2-40B4-BE49-F238E27FC236}">
                  <a16:creationId xmlns:a16="http://schemas.microsoft.com/office/drawing/2014/main" id="{1DDF8448-4173-D048-B187-31695073BE37}"/>
                </a:ext>
              </a:extLst>
            </xdr:cNvPr>
            <xdr:cNvSpPr txBox="1"/>
          </xdr:nvSpPr>
          <xdr:spPr>
            <a:xfrm>
              <a:off x="13521836227" y="3853120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578884</xdr:colOff>
      <xdr:row>837</xdr:row>
      <xdr:rowOff>23628</xdr:rowOff>
    </xdr:from>
    <xdr:to>
      <xdr:col>4</xdr:col>
      <xdr:colOff>425303</xdr:colOff>
      <xdr:row>837</xdr:row>
      <xdr:rowOff>35442</xdr:rowOff>
    </xdr:to>
    <xdr:cxnSp macro="">
      <xdr:nvCxnSpPr>
        <xdr:cNvPr id="450" name="Straight Connector 449">
          <a:extLst>
            <a:ext uri="{FF2B5EF4-FFF2-40B4-BE49-F238E27FC236}">
              <a16:creationId xmlns:a16="http://schemas.microsoft.com/office/drawing/2014/main" id="{188B639A-8CF8-0949-B875-881FAC1764D6}"/>
            </a:ext>
          </a:extLst>
        </xdr:cNvPr>
        <xdr:cNvCxnSpPr>
          <a:stCxn id="447" idx="2"/>
        </xdr:cNvCxnSpPr>
      </xdr:nvCxnSpPr>
      <xdr:spPr>
        <a:xfrm flipH="1">
          <a:off x="13521264697" y="3071628"/>
          <a:ext cx="671919" cy="11814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366232</xdr:colOff>
      <xdr:row>836</xdr:row>
      <xdr:rowOff>154172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1" name="TextBox 450">
              <a:extLst>
                <a:ext uri="{FF2B5EF4-FFF2-40B4-BE49-F238E27FC236}">
                  <a16:creationId xmlns:a16="http://schemas.microsoft.com/office/drawing/2014/main" id="{12DC5142-F992-354B-9B1E-272BD95671B9}"/>
                </a:ext>
              </a:extLst>
            </xdr:cNvPr>
            <xdr:cNvSpPr txBox="1"/>
          </xdr:nvSpPr>
          <xdr:spPr>
            <a:xfrm>
              <a:off x="13520951658" y="2998972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82697</xdr:colOff>
      <xdr:row>835</xdr:row>
      <xdr:rowOff>106325</xdr:rowOff>
    </xdr:from>
    <xdr:to>
      <xdr:col>4</xdr:col>
      <xdr:colOff>425302</xdr:colOff>
      <xdr:row>835</xdr:row>
      <xdr:rowOff>124046</xdr:rowOff>
    </xdr:to>
    <xdr:cxnSp macro="">
      <xdr:nvCxnSpPr>
        <xdr:cNvPr id="452" name="Straight Connector 451">
          <a:extLst>
            <a:ext uri="{FF2B5EF4-FFF2-40B4-BE49-F238E27FC236}">
              <a16:creationId xmlns:a16="http://schemas.microsoft.com/office/drawing/2014/main" id="{937D533F-AAF7-E840-92FF-33423D9114FD}"/>
            </a:ext>
          </a:extLst>
        </xdr:cNvPr>
        <xdr:cNvCxnSpPr/>
      </xdr:nvCxnSpPr>
      <xdr:spPr>
        <a:xfrm>
          <a:off x="13556325260" y="170956999"/>
          <a:ext cx="2825527" cy="17721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4</xdr:col>
      <xdr:colOff>454837</xdr:colOff>
      <xdr:row>835</xdr:row>
      <xdr:rowOff>12404</xdr:rowOff>
    </xdr:from>
    <xdr:ext cx="7442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𝑀𝐼𝑁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3" name="TextBox 452">
              <a:extLst>
                <a:ext uri="{FF2B5EF4-FFF2-40B4-BE49-F238E27FC236}">
                  <a16:creationId xmlns:a16="http://schemas.microsoft.com/office/drawing/2014/main" id="{79866519-BD78-E74D-B17D-B5CD4F69858A}"/>
                </a:ext>
              </a:extLst>
            </xdr:cNvPr>
            <xdr:cNvSpPr txBox="1"/>
          </xdr:nvSpPr>
          <xdr:spPr>
            <a:xfrm>
              <a:off x="13520490883" y="2654004"/>
              <a:ext cx="7442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𝑃_𝑀𝐼𝑁=360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702931</xdr:colOff>
      <xdr:row>835</xdr:row>
      <xdr:rowOff>59069</xdr:rowOff>
    </xdr:from>
    <xdr:to>
      <xdr:col>3</xdr:col>
      <xdr:colOff>5907</xdr:colOff>
      <xdr:row>835</xdr:row>
      <xdr:rowOff>189023</xdr:rowOff>
    </xdr:to>
    <xdr:sp macro="" textlink="">
      <xdr:nvSpPr>
        <xdr:cNvPr id="454" name="Oval 453">
          <a:extLst>
            <a:ext uri="{FF2B5EF4-FFF2-40B4-BE49-F238E27FC236}">
              <a16:creationId xmlns:a16="http://schemas.microsoft.com/office/drawing/2014/main" id="{6DD011CC-2575-1A4D-AE0E-FD918279F27B}"/>
            </a:ext>
          </a:extLst>
        </xdr:cNvPr>
        <xdr:cNvSpPr/>
      </xdr:nvSpPr>
      <xdr:spPr>
        <a:xfrm>
          <a:off x="13522509593" y="2700669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47256</xdr:colOff>
      <xdr:row>835</xdr:row>
      <xdr:rowOff>47255</xdr:rowOff>
    </xdr:from>
    <xdr:to>
      <xdr:col>4</xdr:col>
      <xdr:colOff>177209</xdr:colOff>
      <xdr:row>835</xdr:row>
      <xdr:rowOff>177209</xdr:rowOff>
    </xdr:to>
    <xdr:sp macro="" textlink="">
      <xdr:nvSpPr>
        <xdr:cNvPr id="455" name="Oval 454">
          <a:extLst>
            <a:ext uri="{FF2B5EF4-FFF2-40B4-BE49-F238E27FC236}">
              <a16:creationId xmlns:a16="http://schemas.microsoft.com/office/drawing/2014/main" id="{49E98A08-A824-0C45-B3E3-B60993CE01B3}"/>
            </a:ext>
          </a:extLst>
        </xdr:cNvPr>
        <xdr:cNvSpPr/>
      </xdr:nvSpPr>
      <xdr:spPr>
        <a:xfrm>
          <a:off x="13521512791" y="2688855"/>
          <a:ext cx="129953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endParaRPr lang="en-US" sz="1100"/>
        </a:p>
      </xdr:txBody>
    </xdr:sp>
    <xdr:clientData/>
  </xdr:twoCellAnchor>
  <xdr:twoCellAnchor>
    <xdr:from>
      <xdr:col>2</xdr:col>
      <xdr:colOff>741166</xdr:colOff>
      <xdr:row>834</xdr:row>
      <xdr:rowOff>21359</xdr:rowOff>
    </xdr:from>
    <xdr:to>
      <xdr:col>4</xdr:col>
      <xdr:colOff>79584</xdr:colOff>
      <xdr:row>834</xdr:row>
      <xdr:rowOff>184543</xdr:rowOff>
    </xdr:to>
    <xdr:sp macro="" textlink="">
      <xdr:nvSpPr>
        <xdr:cNvPr id="456" name="Right Brace 455">
          <a:extLst>
            <a:ext uri="{FF2B5EF4-FFF2-40B4-BE49-F238E27FC236}">
              <a16:creationId xmlns:a16="http://schemas.microsoft.com/office/drawing/2014/main" id="{CC0C697D-17B7-AB41-B783-6816413D059F}"/>
            </a:ext>
          </a:extLst>
        </xdr:cNvPr>
        <xdr:cNvSpPr/>
      </xdr:nvSpPr>
      <xdr:spPr>
        <a:xfrm rot="16200000">
          <a:off x="13557086236" y="170252243"/>
          <a:ext cx="163184" cy="993699"/>
        </a:xfrm>
        <a:prstGeom prst="rightBrac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732575</xdr:colOff>
      <xdr:row>836</xdr:row>
      <xdr:rowOff>162253</xdr:rowOff>
    </xdr:from>
    <xdr:to>
      <xdr:col>3</xdr:col>
      <xdr:colOff>797553</xdr:colOff>
      <xdr:row>841</xdr:row>
      <xdr:rowOff>85463</xdr:rowOff>
    </xdr:to>
    <xdr:cxnSp macro="">
      <xdr:nvCxnSpPr>
        <xdr:cNvPr id="457" name="Straight Connector 456">
          <a:extLst>
            <a:ext uri="{FF2B5EF4-FFF2-40B4-BE49-F238E27FC236}">
              <a16:creationId xmlns:a16="http://schemas.microsoft.com/office/drawing/2014/main" id="{1FA145A3-D9F4-AB4E-A88F-8545B95C04C0}"/>
            </a:ext>
          </a:extLst>
        </xdr:cNvPr>
        <xdr:cNvCxnSpPr/>
      </xdr:nvCxnSpPr>
      <xdr:spPr>
        <a:xfrm flipV="1">
          <a:off x="13556780650" y="171217459"/>
          <a:ext cx="1720259" cy="94586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726559</xdr:colOff>
      <xdr:row>839</xdr:row>
      <xdr:rowOff>11813</xdr:rowOff>
    </xdr:from>
    <xdr:to>
      <xdr:col>3</xdr:col>
      <xdr:colOff>29535</xdr:colOff>
      <xdr:row>839</xdr:row>
      <xdr:rowOff>141767</xdr:rowOff>
    </xdr:to>
    <xdr:sp macro="" textlink="">
      <xdr:nvSpPr>
        <xdr:cNvPr id="458" name="Oval 457">
          <a:extLst>
            <a:ext uri="{FF2B5EF4-FFF2-40B4-BE49-F238E27FC236}">
              <a16:creationId xmlns:a16="http://schemas.microsoft.com/office/drawing/2014/main" id="{EA62533B-8682-2843-8655-A49A422E5811}"/>
            </a:ext>
          </a:extLst>
        </xdr:cNvPr>
        <xdr:cNvSpPr/>
      </xdr:nvSpPr>
      <xdr:spPr>
        <a:xfrm>
          <a:off x="13522485965" y="3466213"/>
          <a:ext cx="128476" cy="1299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2</xdr:col>
      <xdr:colOff>378048</xdr:colOff>
      <xdr:row>839</xdr:row>
      <xdr:rowOff>77380</xdr:rowOff>
    </xdr:from>
    <xdr:ext cx="3780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9" name="TextBox 458">
              <a:extLst>
                <a:ext uri="{FF2B5EF4-FFF2-40B4-BE49-F238E27FC236}">
                  <a16:creationId xmlns:a16="http://schemas.microsoft.com/office/drawing/2014/main" id="{F6F9971B-064B-9746-BCA7-39D4F96657E6}"/>
                </a:ext>
              </a:extLst>
            </xdr:cNvPr>
            <xdr:cNvSpPr txBox="1"/>
          </xdr:nvSpPr>
          <xdr:spPr>
            <a:xfrm rot="2082317">
              <a:off x="13522584935" y="3531780"/>
              <a:ext cx="3780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261911</xdr:colOff>
      <xdr:row>830</xdr:row>
      <xdr:rowOff>26151</xdr:rowOff>
    </xdr:from>
    <xdr:to>
      <xdr:col>0</xdr:col>
      <xdr:colOff>276678</xdr:colOff>
      <xdr:row>835</xdr:row>
      <xdr:rowOff>8429</xdr:rowOff>
    </xdr:to>
    <xdr:cxnSp macro="">
      <xdr:nvCxnSpPr>
        <xdr:cNvPr id="460" name="Straight Connector 459">
          <a:extLst>
            <a:ext uri="{FF2B5EF4-FFF2-40B4-BE49-F238E27FC236}">
              <a16:creationId xmlns:a16="http://schemas.microsoft.com/office/drawing/2014/main" id="{435111EB-8F80-E340-BEB5-F81F99945427}"/>
            </a:ext>
          </a:extLst>
        </xdr:cNvPr>
        <xdr:cNvCxnSpPr/>
      </xdr:nvCxnSpPr>
      <xdr:spPr>
        <a:xfrm flipH="1">
          <a:off x="13559784446" y="169854166"/>
          <a:ext cx="14767" cy="1004937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581494</xdr:colOff>
      <xdr:row>840</xdr:row>
      <xdr:rowOff>155166</xdr:rowOff>
    </xdr:from>
    <xdr:ext cx="37211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1" name="TextBox 460">
              <a:extLst>
                <a:ext uri="{FF2B5EF4-FFF2-40B4-BE49-F238E27FC236}">
                  <a16:creationId xmlns:a16="http://schemas.microsoft.com/office/drawing/2014/main" id="{5E5CCB12-B8DB-D543-8383-D21173D6FAA4}"/>
                </a:ext>
              </a:extLst>
            </xdr:cNvPr>
            <xdr:cNvSpPr txBox="1"/>
          </xdr:nvSpPr>
          <xdr:spPr>
            <a:xfrm>
              <a:off x="13557452239" y="172028499"/>
              <a:ext cx="37211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451873</xdr:colOff>
      <xdr:row>829</xdr:row>
      <xdr:rowOff>52322</xdr:rowOff>
    </xdr:from>
    <xdr:to>
      <xdr:col>0</xdr:col>
      <xdr:colOff>583751</xdr:colOff>
      <xdr:row>830</xdr:row>
      <xdr:rowOff>133183</xdr:rowOff>
    </xdr:to>
    <xdr:cxnSp macro="">
      <xdr:nvCxnSpPr>
        <xdr:cNvPr id="462" name="Straight Arrow Connector 461">
          <a:extLst>
            <a:ext uri="{FF2B5EF4-FFF2-40B4-BE49-F238E27FC236}">
              <a16:creationId xmlns:a16="http://schemas.microsoft.com/office/drawing/2014/main" id="{A47C4B58-18A3-054B-BFF6-860E29D2B554}"/>
            </a:ext>
          </a:extLst>
        </xdr:cNvPr>
        <xdr:cNvCxnSpPr/>
      </xdr:nvCxnSpPr>
      <xdr:spPr>
        <a:xfrm flipH="1" flipV="1">
          <a:off x="13559477373" y="169675805"/>
          <a:ext cx="131878" cy="2853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784118</xdr:colOff>
      <xdr:row>836</xdr:row>
      <xdr:rowOff>46943</xdr:rowOff>
    </xdr:from>
    <xdr:to>
      <xdr:col>2</xdr:col>
      <xdr:colOff>787132</xdr:colOff>
      <xdr:row>838</xdr:row>
      <xdr:rowOff>148672</xdr:rowOff>
    </xdr:to>
    <xdr:cxnSp macro="">
      <xdr:nvCxnSpPr>
        <xdr:cNvPr id="463" name="Straight Arrow Connector 462">
          <a:extLst>
            <a:ext uri="{FF2B5EF4-FFF2-40B4-BE49-F238E27FC236}">
              <a16:creationId xmlns:a16="http://schemas.microsoft.com/office/drawing/2014/main" id="{76CAC452-7967-2D49-BA9A-3E2D9BD713DA}"/>
            </a:ext>
          </a:extLst>
        </xdr:cNvPr>
        <xdr:cNvCxnSpPr/>
      </xdr:nvCxnSpPr>
      <xdr:spPr>
        <a:xfrm flipH="1">
          <a:off x="13557618711" y="171102149"/>
          <a:ext cx="3014" cy="510793"/>
        </a:xfrm>
        <a:prstGeom prst="straightConnector1">
          <a:avLst/>
        </a:prstGeom>
        <a:ln>
          <a:solidFill>
            <a:srgbClr val="FF3F3D"/>
          </a:solidFill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</xdr:colOff>
      <xdr:row>1051</xdr:row>
      <xdr:rowOff>1</xdr:rowOff>
    </xdr:from>
    <xdr:to>
      <xdr:col>7</xdr:col>
      <xdr:colOff>762001</xdr:colOff>
      <xdr:row>1067</xdr:row>
      <xdr:rowOff>146883</xdr:rowOff>
    </xdr:to>
    <xdr:pic>
      <xdr:nvPicPr>
        <xdr:cNvPr id="464" name="Picture 463">
          <a:extLst>
            <a:ext uri="{FF2B5EF4-FFF2-40B4-BE49-F238E27FC236}">
              <a16:creationId xmlns:a16="http://schemas.microsoft.com/office/drawing/2014/main" id="{95C1ED5F-B9AF-86BB-DBAA-6B4DB4207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73185157" y="199249633"/>
          <a:ext cx="6563895" cy="3355304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1102</xdr:row>
      <xdr:rowOff>76200</xdr:rowOff>
    </xdr:from>
    <xdr:to>
      <xdr:col>5</xdr:col>
      <xdr:colOff>488950</xdr:colOff>
      <xdr:row>1111</xdr:row>
      <xdr:rowOff>539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EA5FBC77-F4D7-634E-B1A8-06D7DCF08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520375550" y="279400"/>
          <a:ext cx="4610100" cy="1753138"/>
        </a:xfrm>
        <a:prstGeom prst="rect">
          <a:avLst/>
        </a:prstGeom>
      </xdr:spPr>
    </xdr:pic>
    <xdr:clientData/>
  </xdr:twoCellAnchor>
  <xdr:twoCellAnchor>
    <xdr:from>
      <xdr:col>5</xdr:col>
      <xdr:colOff>463550</xdr:colOff>
      <xdr:row>1113</xdr:row>
      <xdr:rowOff>139700</xdr:rowOff>
    </xdr:from>
    <xdr:to>
      <xdr:col>5</xdr:col>
      <xdr:colOff>476250</xdr:colOff>
      <xdr:row>1123</xdr:row>
      <xdr:rowOff>101600</xdr:rowOff>
    </xdr:to>
    <xdr:cxnSp macro="">
      <xdr:nvCxnSpPr>
        <xdr:cNvPr id="466" name="Straight Arrow Connector 465">
          <a:extLst>
            <a:ext uri="{FF2B5EF4-FFF2-40B4-BE49-F238E27FC236}">
              <a16:creationId xmlns:a16="http://schemas.microsoft.com/office/drawing/2014/main" id="{BCC47834-4FB9-D547-993D-E9AED6E6E9DB}"/>
            </a:ext>
          </a:extLst>
        </xdr:cNvPr>
        <xdr:cNvCxnSpPr/>
      </xdr:nvCxnSpPr>
      <xdr:spPr>
        <a:xfrm flipH="1" flipV="1">
          <a:off x="13520388250" y="2578100"/>
          <a:ext cx="12700" cy="1993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76200</xdr:colOff>
      <xdr:row>1120</xdr:row>
      <xdr:rowOff>127000</xdr:rowOff>
    </xdr:from>
    <xdr:to>
      <xdr:col>5</xdr:col>
      <xdr:colOff>685800</xdr:colOff>
      <xdr:row>1120</xdr:row>
      <xdr:rowOff>139700</xdr:rowOff>
    </xdr:to>
    <xdr:cxnSp macro="">
      <xdr:nvCxnSpPr>
        <xdr:cNvPr id="467" name="Straight Arrow Connector 466">
          <a:extLst>
            <a:ext uri="{FF2B5EF4-FFF2-40B4-BE49-F238E27FC236}">
              <a16:creationId xmlns:a16="http://schemas.microsoft.com/office/drawing/2014/main" id="{D471AED1-650F-9244-91DF-BC635EDF5DA2}"/>
            </a:ext>
          </a:extLst>
        </xdr:cNvPr>
        <xdr:cNvCxnSpPr/>
      </xdr:nvCxnSpPr>
      <xdr:spPr>
        <a:xfrm flipV="1">
          <a:off x="13520178700" y="3987800"/>
          <a:ext cx="22606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309336</xdr:colOff>
      <xdr:row>1114</xdr:row>
      <xdr:rowOff>113393</xdr:rowOff>
    </xdr:from>
    <xdr:to>
      <xdr:col>5</xdr:col>
      <xdr:colOff>29936</xdr:colOff>
      <xdr:row>1119</xdr:row>
      <xdr:rowOff>56243</xdr:rowOff>
    </xdr:to>
    <xdr:cxnSp macro="">
      <xdr:nvCxnSpPr>
        <xdr:cNvPr id="468" name="Straight Connector 467">
          <a:extLst>
            <a:ext uri="{FF2B5EF4-FFF2-40B4-BE49-F238E27FC236}">
              <a16:creationId xmlns:a16="http://schemas.microsoft.com/office/drawing/2014/main" id="{FF33CAB5-AD89-1B4B-9F2B-292A2CED6C8C}"/>
            </a:ext>
          </a:extLst>
        </xdr:cNvPr>
        <xdr:cNvCxnSpPr/>
      </xdr:nvCxnSpPr>
      <xdr:spPr>
        <a:xfrm>
          <a:off x="13520834564" y="2754993"/>
          <a:ext cx="1371600" cy="95885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321129</xdr:colOff>
      <xdr:row>1115</xdr:row>
      <xdr:rowOff>48306</xdr:rowOff>
    </xdr:from>
    <xdr:to>
      <xdr:col>4</xdr:col>
      <xdr:colOff>786947</xdr:colOff>
      <xdr:row>1119</xdr:row>
      <xdr:rowOff>22905</xdr:rowOff>
    </xdr:to>
    <xdr:cxnSp macro="">
      <xdr:nvCxnSpPr>
        <xdr:cNvPr id="469" name="Straight Connector 468">
          <a:extLst>
            <a:ext uri="{FF2B5EF4-FFF2-40B4-BE49-F238E27FC236}">
              <a16:creationId xmlns:a16="http://schemas.microsoft.com/office/drawing/2014/main" id="{26E4A99E-F4D9-3F4B-B32C-53A2DEA72FE5}"/>
            </a:ext>
          </a:extLst>
        </xdr:cNvPr>
        <xdr:cNvCxnSpPr/>
      </xdr:nvCxnSpPr>
      <xdr:spPr>
        <a:xfrm flipV="1">
          <a:off x="13520903053" y="2893106"/>
          <a:ext cx="1291318" cy="787399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584200</xdr:colOff>
      <xdr:row>1123</xdr:row>
      <xdr:rowOff>69850</xdr:rowOff>
    </xdr:from>
    <xdr:to>
      <xdr:col>0</xdr:col>
      <xdr:colOff>584200</xdr:colOff>
      <xdr:row>1124</xdr:row>
      <xdr:rowOff>184150</xdr:rowOff>
    </xdr:to>
    <xdr:cxnSp macro="">
      <xdr:nvCxnSpPr>
        <xdr:cNvPr id="470" name="Straight Arrow Connector 469">
          <a:extLst>
            <a:ext uri="{FF2B5EF4-FFF2-40B4-BE49-F238E27FC236}">
              <a16:creationId xmlns:a16="http://schemas.microsoft.com/office/drawing/2014/main" id="{044E58E6-0AE6-614C-B157-0C5C579C98CB}"/>
            </a:ext>
          </a:extLst>
        </xdr:cNvPr>
        <xdr:cNvCxnSpPr/>
      </xdr:nvCxnSpPr>
      <xdr:spPr>
        <a:xfrm>
          <a:off x="13524407800" y="45402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1123</xdr:row>
      <xdr:rowOff>82550</xdr:rowOff>
    </xdr:from>
    <xdr:to>
      <xdr:col>2</xdr:col>
      <xdr:colOff>101600</xdr:colOff>
      <xdr:row>1124</xdr:row>
      <xdr:rowOff>196850</xdr:rowOff>
    </xdr:to>
    <xdr:cxnSp macro="">
      <xdr:nvCxnSpPr>
        <xdr:cNvPr id="471" name="Straight Arrow Connector 470">
          <a:extLst>
            <a:ext uri="{FF2B5EF4-FFF2-40B4-BE49-F238E27FC236}">
              <a16:creationId xmlns:a16="http://schemas.microsoft.com/office/drawing/2014/main" id="{F3932AF1-488F-494D-811F-4A359E5C6047}"/>
            </a:ext>
          </a:extLst>
        </xdr:cNvPr>
        <xdr:cNvCxnSpPr/>
      </xdr:nvCxnSpPr>
      <xdr:spPr>
        <a:xfrm>
          <a:off x="13523239400" y="4552950"/>
          <a:ext cx="0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742950</xdr:colOff>
      <xdr:row>1123</xdr:row>
      <xdr:rowOff>31750</xdr:rowOff>
    </xdr:from>
    <xdr:to>
      <xdr:col>4</xdr:col>
      <xdr:colOff>488950</xdr:colOff>
      <xdr:row>1124</xdr:row>
      <xdr:rowOff>88900</xdr:rowOff>
    </xdr:to>
    <xdr:cxnSp macro="">
      <xdr:nvCxnSpPr>
        <xdr:cNvPr id="472" name="Straight Arrow Connector 471">
          <a:extLst>
            <a:ext uri="{FF2B5EF4-FFF2-40B4-BE49-F238E27FC236}">
              <a16:creationId xmlns:a16="http://schemas.microsoft.com/office/drawing/2014/main" id="{F21B31CF-4195-6A40-89F0-6F2E98D4A62F}"/>
            </a:ext>
          </a:extLst>
        </xdr:cNvPr>
        <xdr:cNvCxnSpPr/>
      </xdr:nvCxnSpPr>
      <xdr:spPr>
        <a:xfrm flipH="1">
          <a:off x="13521201050" y="4502150"/>
          <a:ext cx="571500" cy="260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73705</xdr:colOff>
      <xdr:row>1116</xdr:row>
      <xdr:rowOff>170089</xdr:rowOff>
    </xdr:from>
    <xdr:to>
      <xdr:col>4</xdr:col>
      <xdr:colOff>187098</xdr:colOff>
      <xdr:row>1117</xdr:row>
      <xdr:rowOff>107723</xdr:rowOff>
    </xdr:to>
    <xdr:sp macro="" textlink="">
      <xdr:nvSpPr>
        <xdr:cNvPr id="473" name="Oval 472">
          <a:extLst>
            <a:ext uri="{FF2B5EF4-FFF2-40B4-BE49-F238E27FC236}">
              <a16:creationId xmlns:a16="http://schemas.microsoft.com/office/drawing/2014/main" id="{BA35299D-63FD-B548-BED3-AFFCD8C71D5A}"/>
            </a:ext>
          </a:extLst>
        </xdr:cNvPr>
        <xdr:cNvSpPr/>
      </xdr:nvSpPr>
      <xdr:spPr>
        <a:xfrm>
          <a:off x="13521502902" y="3218089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0</a:t>
          </a:r>
          <a:endParaRPr lang="en-US" sz="1100"/>
        </a:p>
      </xdr:txBody>
    </xdr:sp>
    <xdr:clientData/>
  </xdr:twoCellAnchor>
  <xdr:twoCellAnchor>
    <xdr:from>
      <xdr:col>4</xdr:col>
      <xdr:colOff>94344</xdr:colOff>
      <xdr:row>1114</xdr:row>
      <xdr:rowOff>201386</xdr:rowOff>
    </xdr:from>
    <xdr:to>
      <xdr:col>5</xdr:col>
      <xdr:colOff>317500</xdr:colOff>
      <xdr:row>1118</xdr:row>
      <xdr:rowOff>17009</xdr:rowOff>
    </xdr:to>
    <xdr:cxnSp macro="">
      <xdr:nvCxnSpPr>
        <xdr:cNvPr id="474" name="Straight Connector 473">
          <a:extLst>
            <a:ext uri="{FF2B5EF4-FFF2-40B4-BE49-F238E27FC236}">
              <a16:creationId xmlns:a16="http://schemas.microsoft.com/office/drawing/2014/main" id="{CE3DDFE2-621D-C94F-8DF5-27D4D1E06DA7}"/>
            </a:ext>
          </a:extLst>
        </xdr:cNvPr>
        <xdr:cNvCxnSpPr/>
      </xdr:nvCxnSpPr>
      <xdr:spPr>
        <a:xfrm flipV="1">
          <a:off x="13520547000" y="2842986"/>
          <a:ext cx="1048656" cy="62842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374196</xdr:colOff>
      <xdr:row>1115</xdr:row>
      <xdr:rowOff>124732</xdr:rowOff>
    </xdr:from>
    <xdr:to>
      <xdr:col>4</xdr:col>
      <xdr:colOff>487589</xdr:colOff>
      <xdr:row>1116</xdr:row>
      <xdr:rowOff>62366</xdr:rowOff>
    </xdr:to>
    <xdr:sp macro="" textlink="">
      <xdr:nvSpPr>
        <xdr:cNvPr id="475" name="Oval 474">
          <a:extLst>
            <a:ext uri="{FF2B5EF4-FFF2-40B4-BE49-F238E27FC236}">
              <a16:creationId xmlns:a16="http://schemas.microsoft.com/office/drawing/2014/main" id="{6282B502-4EAD-F544-A659-3492279E429A}"/>
            </a:ext>
          </a:extLst>
        </xdr:cNvPr>
        <xdr:cNvSpPr/>
      </xdr:nvSpPr>
      <xdr:spPr>
        <a:xfrm>
          <a:off x="13521202411" y="2969532"/>
          <a:ext cx="113393" cy="14083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1</xdr:col>
      <xdr:colOff>448373</xdr:colOff>
      <xdr:row>369</xdr:row>
      <xdr:rowOff>97294</xdr:rowOff>
    </xdr:from>
    <xdr:to>
      <xdr:col>3</xdr:col>
      <xdr:colOff>366813</xdr:colOff>
      <xdr:row>376</xdr:row>
      <xdr:rowOff>9909</xdr:rowOff>
    </xdr:to>
    <xdr:cxnSp macro="">
      <xdr:nvCxnSpPr>
        <xdr:cNvPr id="502" name="Straight Connector 501">
          <a:extLst>
            <a:ext uri="{FF2B5EF4-FFF2-40B4-BE49-F238E27FC236}">
              <a16:creationId xmlns:a16="http://schemas.microsoft.com/office/drawing/2014/main" id="{DCD6FE47-42E6-758A-D632-CC1729BCF529}"/>
            </a:ext>
          </a:extLst>
        </xdr:cNvPr>
        <xdr:cNvCxnSpPr/>
      </xdr:nvCxnSpPr>
      <xdr:spPr>
        <a:xfrm>
          <a:off x="13512114666" y="75660252"/>
          <a:ext cx="1568215" cy="134187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456651</xdr:colOff>
      <xdr:row>371</xdr:row>
      <xdr:rowOff>175540</xdr:rowOff>
    </xdr:from>
    <xdr:to>
      <xdr:col>2</xdr:col>
      <xdr:colOff>637247</xdr:colOff>
      <xdr:row>372</xdr:row>
      <xdr:rowOff>146412</xdr:rowOff>
    </xdr:to>
    <xdr:sp macro="" textlink="">
      <xdr:nvSpPr>
        <xdr:cNvPr id="503" name="Oval 502">
          <a:extLst>
            <a:ext uri="{FF2B5EF4-FFF2-40B4-BE49-F238E27FC236}">
              <a16:creationId xmlns:a16="http://schemas.microsoft.com/office/drawing/2014/main" id="{32261C7C-FF69-0AB9-DB9B-A4C8AA46D635}"/>
            </a:ext>
          </a:extLst>
        </xdr:cNvPr>
        <xdr:cNvSpPr/>
      </xdr:nvSpPr>
      <xdr:spPr>
        <a:xfrm>
          <a:off x="13512669119" y="76146858"/>
          <a:ext cx="180596" cy="175052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110258</xdr:colOff>
      <xdr:row>403</xdr:row>
      <xdr:rowOff>20310</xdr:rowOff>
    </xdr:from>
    <xdr:ext cx="2862865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לצרכן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7" name="TextBox 506">
              <a:extLst>
                <a:ext uri="{FF2B5EF4-FFF2-40B4-BE49-F238E27FC236}">
                  <a16:creationId xmlns:a16="http://schemas.microsoft.com/office/drawing/2014/main" id="{75C3AD85-D756-6F74-11AF-A778C3EF2718}"/>
                </a:ext>
              </a:extLst>
            </xdr:cNvPr>
            <xdr:cNvSpPr txBox="1"/>
          </xdr:nvSpPr>
          <xdr:spPr>
            <a:xfrm>
              <a:off x="13508683468" y="82549892"/>
              <a:ext cx="2862865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r>
                <a:rPr lang="en-US" sz="1100" b="0" i="0">
                  <a:latin typeface="Cambria Math" panose="02040503050406030204" pitchFamily="18" charset="0"/>
                </a:rPr>
                <a:t>)=𝑃(</a:t>
              </a:r>
              <a:r>
                <a:rPr lang="he-IL" sz="1100" b="0" i="0">
                  <a:latin typeface="Cambria Math" panose="02040503050406030204" pitchFamily="18" charset="0"/>
                </a:rPr>
                <a:t>יצרן)−</a:t>
              </a:r>
              <a:r>
                <a:rPr lang="en-US" sz="1100" b="0" i="0">
                  <a:latin typeface="Cambria Math" panose="02040503050406030204" pitchFamily="18" charset="0"/>
                </a:rPr>
                <a:t>𝑆𝑈𝐵(</a:t>
              </a:r>
              <a:r>
                <a:rPr lang="he-IL" sz="1100" b="0" i="0">
                  <a:latin typeface="Cambria Math" panose="02040503050406030204" pitchFamily="18" charset="0"/>
                </a:rPr>
                <a:t>לצרכן)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343024</xdr:colOff>
      <xdr:row>434</xdr:row>
      <xdr:rowOff>4086</xdr:rowOff>
    </xdr:from>
    <xdr:to>
      <xdr:col>4</xdr:col>
      <xdr:colOff>457364</xdr:colOff>
      <xdr:row>442</xdr:row>
      <xdr:rowOff>110258</xdr:rowOff>
    </xdr:to>
    <xdr:sp macro="" textlink="">
      <xdr:nvSpPr>
        <xdr:cNvPr id="509" name="Right Triangle 508">
          <a:extLst>
            <a:ext uri="{FF2B5EF4-FFF2-40B4-BE49-F238E27FC236}">
              <a16:creationId xmlns:a16="http://schemas.microsoft.com/office/drawing/2014/main" id="{59FD21C8-10C5-0727-9501-F0AFBCB2B34F}"/>
            </a:ext>
          </a:extLst>
        </xdr:cNvPr>
        <xdr:cNvSpPr/>
      </xdr:nvSpPr>
      <xdr:spPr>
        <a:xfrm rot="5400000">
          <a:off x="13511211479" y="88924503"/>
          <a:ext cx="1739612" cy="1764115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4085</xdr:colOff>
      <xdr:row>436</xdr:row>
      <xdr:rowOff>102093</xdr:rowOff>
    </xdr:from>
    <xdr:to>
      <xdr:col>4</xdr:col>
      <xdr:colOff>420611</xdr:colOff>
      <xdr:row>441</xdr:row>
      <xdr:rowOff>167431</xdr:rowOff>
    </xdr:to>
    <xdr:sp macro="" textlink="">
      <xdr:nvSpPr>
        <xdr:cNvPr id="510" name="Right Triangle 509">
          <a:extLst>
            <a:ext uri="{FF2B5EF4-FFF2-40B4-BE49-F238E27FC236}">
              <a16:creationId xmlns:a16="http://schemas.microsoft.com/office/drawing/2014/main" id="{A25E4D99-23DA-B603-B0DF-BA94CFBF1BF0}"/>
            </a:ext>
          </a:extLst>
        </xdr:cNvPr>
        <xdr:cNvSpPr/>
      </xdr:nvSpPr>
      <xdr:spPr>
        <a:xfrm rot="5400000">
          <a:off x="13511313568" y="89365534"/>
          <a:ext cx="1086238" cy="1241414"/>
        </a:xfrm>
        <a:prstGeom prst="rtTriangl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770467</xdr:colOff>
      <xdr:row>541</xdr:row>
      <xdr:rowOff>74082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ביקוש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1" name="TextBox 510">
              <a:extLst>
                <a:ext uri="{FF2B5EF4-FFF2-40B4-BE49-F238E27FC236}">
                  <a16:creationId xmlns:a16="http://schemas.microsoft.com/office/drawing/2014/main" id="{3FE7B69B-CFDB-0D69-4F56-6433E0E42702}"/>
                </a:ext>
              </a:extLst>
            </xdr:cNvPr>
            <xdr:cNvSpPr txBox="1"/>
          </xdr:nvSpPr>
          <xdr:spPr>
            <a:xfrm>
              <a:off x="13520605310" y="110437082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𝑃(</a:t>
              </a:r>
              <a:r>
                <a:rPr lang="he-IL" sz="1100" b="0" i="0">
                  <a:latin typeface="Cambria Math" panose="02040503050406030204" pitchFamily="18" charset="0"/>
                </a:rPr>
                <a:t>ביקוש)=מספר−שיפוע∗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762001</xdr:colOff>
      <xdr:row>542</xdr:row>
      <xdr:rowOff>158749</xdr:rowOff>
    </xdr:from>
    <xdr:ext cx="1965223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היצע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מספר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שיפוע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0" name="TextBox 429">
              <a:extLst>
                <a:ext uri="{FF2B5EF4-FFF2-40B4-BE49-F238E27FC236}">
                  <a16:creationId xmlns:a16="http://schemas.microsoft.com/office/drawing/2014/main" id="{5BF41052-1BB3-8983-351B-6A6CD73BF8BB}"/>
                </a:ext>
              </a:extLst>
            </xdr:cNvPr>
            <xdr:cNvSpPr txBox="1"/>
          </xdr:nvSpPr>
          <xdr:spPr>
            <a:xfrm>
              <a:off x="13520613776" y="110724949"/>
              <a:ext cx="1965223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(היצע)=מספר+שיפוע∗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320916</xdr:colOff>
      <xdr:row>546</xdr:row>
      <xdr:rowOff>36595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)=50−0.2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1" name="TextBox 430">
              <a:extLst>
                <a:ext uri="{FF2B5EF4-FFF2-40B4-BE49-F238E27FC236}">
                  <a16:creationId xmlns:a16="http://schemas.microsoft.com/office/drawing/2014/main" id="{A1C7E35D-6E9F-47A7-85EB-1231F040362A}"/>
                </a:ext>
              </a:extLst>
            </xdr:cNvPr>
            <xdr:cNvSpPr txBox="1"/>
          </xdr:nvSpPr>
          <xdr:spPr>
            <a:xfrm>
              <a:off x="13520716333" y="111415595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(ביקוש)</a:t>
              </a:r>
              <a:r>
                <a:rPr lang="en-US" sz="1100" b="0" i="0">
                  <a:latin typeface="Cambria Math" panose="02040503050406030204" pitchFamily="18" charset="0"/>
                </a:rPr>
                <a:t>=50−0.2𝑄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494894</xdr:colOff>
      <xdr:row>548</xdr:row>
      <xdr:rowOff>6554</xdr:rowOff>
    </xdr:from>
    <xdr:ext cx="1478251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)=0.3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2" name="TextBox 431">
              <a:extLst>
                <a:ext uri="{FF2B5EF4-FFF2-40B4-BE49-F238E27FC236}">
                  <a16:creationId xmlns:a16="http://schemas.microsoft.com/office/drawing/2014/main" id="{E2C11BF2-A9A2-8C38-5A23-8D6D85AF9D40}"/>
                </a:ext>
              </a:extLst>
            </xdr:cNvPr>
            <xdr:cNvSpPr txBox="1"/>
          </xdr:nvSpPr>
          <xdr:spPr>
            <a:xfrm>
              <a:off x="13520542355" y="111791954"/>
              <a:ext cx="1478251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(היצע)</a:t>
              </a:r>
              <a:r>
                <a:rPr lang="en-US" sz="1100" b="0" i="0">
                  <a:latin typeface="Cambria Math" panose="02040503050406030204" pitchFamily="18" charset="0"/>
                </a:rPr>
                <a:t>=0.3𝑄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771696</xdr:colOff>
      <xdr:row>570</xdr:row>
      <xdr:rowOff>128366</xdr:rowOff>
    </xdr:from>
    <xdr:ext cx="75721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250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4" name="TextBox 433">
              <a:extLst>
                <a:ext uri="{FF2B5EF4-FFF2-40B4-BE49-F238E27FC236}">
                  <a16:creationId xmlns:a16="http://schemas.microsoft.com/office/drawing/2014/main" id="{79D77E7F-8CD3-0EB3-2B13-2C72E158A290}"/>
                </a:ext>
              </a:extLst>
            </xdr:cNvPr>
            <xdr:cNvSpPr txBox="1"/>
          </xdr:nvSpPr>
          <xdr:spPr>
            <a:xfrm>
              <a:off x="13522637585" y="115774566"/>
              <a:ext cx="75721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250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15567</xdr:colOff>
      <xdr:row>564</xdr:row>
      <xdr:rowOff>82481</xdr:rowOff>
    </xdr:from>
    <xdr:to>
      <xdr:col>5</xdr:col>
      <xdr:colOff>154858</xdr:colOff>
      <xdr:row>567</xdr:row>
      <xdr:rowOff>115255</xdr:rowOff>
    </xdr:to>
    <xdr:sp macro="" textlink="">
      <xdr:nvSpPr>
        <xdr:cNvPr id="515" name="Left Brace 514">
          <a:extLst>
            <a:ext uri="{FF2B5EF4-FFF2-40B4-BE49-F238E27FC236}">
              <a16:creationId xmlns:a16="http://schemas.microsoft.com/office/drawing/2014/main" id="{FE7EB33D-3EC9-BD85-912A-190B7D354235}"/>
            </a:ext>
          </a:extLst>
        </xdr:cNvPr>
        <xdr:cNvSpPr/>
      </xdr:nvSpPr>
      <xdr:spPr>
        <a:xfrm>
          <a:off x="13520709642" y="115119081"/>
          <a:ext cx="139291" cy="64237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541868</xdr:colOff>
      <xdr:row>623</xdr:row>
      <xdr:rowOff>168379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6" name="TextBox 515">
              <a:extLst>
                <a:ext uri="{FF2B5EF4-FFF2-40B4-BE49-F238E27FC236}">
                  <a16:creationId xmlns:a16="http://schemas.microsoft.com/office/drawing/2014/main" id="{CDE11B8D-B34D-A700-F6EA-0A67F6FE6193}"/>
                </a:ext>
              </a:extLst>
            </xdr:cNvPr>
            <xdr:cNvSpPr txBox="1"/>
          </xdr:nvSpPr>
          <xdr:spPr>
            <a:xfrm>
              <a:off x="13517825105" y="127219179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626</xdr:row>
      <xdr:rowOff>121812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7" name="TextBox 516">
              <a:extLst>
                <a:ext uri="{FF2B5EF4-FFF2-40B4-BE49-F238E27FC236}">
                  <a16:creationId xmlns:a16="http://schemas.microsoft.com/office/drawing/2014/main" id="{FA6E4B16-FD2A-2735-11C4-04D80C35E7E3}"/>
                </a:ext>
              </a:extLst>
            </xdr:cNvPr>
            <xdr:cNvSpPr txBox="1"/>
          </xdr:nvSpPr>
          <xdr:spPr>
            <a:xfrm>
              <a:off x="13517820872" y="127782212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𝑌=60−60/20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546101</xdr:colOff>
      <xdr:row>629</xdr:row>
      <xdr:rowOff>20211</xdr:rowOff>
    </xdr:from>
    <xdr:ext cx="167202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=60−3∗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18" name="TextBox 517">
              <a:extLst>
                <a:ext uri="{FF2B5EF4-FFF2-40B4-BE49-F238E27FC236}">
                  <a16:creationId xmlns:a16="http://schemas.microsoft.com/office/drawing/2014/main" id="{C6A6B7D0-86F3-7B21-D4C0-EF0763D08E16}"/>
                </a:ext>
              </a:extLst>
            </xdr:cNvPr>
            <xdr:cNvSpPr txBox="1"/>
          </xdr:nvSpPr>
          <xdr:spPr>
            <a:xfrm>
              <a:off x="13517820872" y="128290211"/>
              <a:ext cx="167202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𝑌=60−3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533400</xdr:colOff>
      <xdr:row>625</xdr:row>
      <xdr:rowOff>127000</xdr:rowOff>
    </xdr:from>
    <xdr:to>
      <xdr:col>7</xdr:col>
      <xdr:colOff>635000</xdr:colOff>
      <xdr:row>626</xdr:row>
      <xdr:rowOff>165100</xdr:rowOff>
    </xdr:to>
    <xdr:sp macro="" textlink="">
      <xdr:nvSpPr>
        <xdr:cNvPr id="519" name="Down Arrow 518">
          <a:extLst>
            <a:ext uri="{FF2B5EF4-FFF2-40B4-BE49-F238E27FC236}">
              <a16:creationId xmlns:a16="http://schemas.microsoft.com/office/drawing/2014/main" id="{7AD0C645-03E4-2B8D-BBE9-CB42907C42A4}"/>
            </a:ext>
          </a:extLst>
        </xdr:cNvPr>
        <xdr:cNvSpPr/>
      </xdr:nvSpPr>
      <xdr:spPr>
        <a:xfrm>
          <a:off x="13518578500" y="127584200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529167</xdr:colOff>
      <xdr:row>628</xdr:row>
      <xdr:rowOff>4234</xdr:rowOff>
    </xdr:from>
    <xdr:to>
      <xdr:col>7</xdr:col>
      <xdr:colOff>630767</xdr:colOff>
      <xdr:row>629</xdr:row>
      <xdr:rowOff>42334</xdr:rowOff>
    </xdr:to>
    <xdr:sp macro="" textlink="">
      <xdr:nvSpPr>
        <xdr:cNvPr id="520" name="Down Arrow 519">
          <a:extLst>
            <a:ext uri="{FF2B5EF4-FFF2-40B4-BE49-F238E27FC236}">
              <a16:creationId xmlns:a16="http://schemas.microsoft.com/office/drawing/2014/main" id="{6D7E18C4-0EEB-4738-172D-A7A004397AA7}"/>
            </a:ext>
          </a:extLst>
        </xdr:cNvPr>
        <xdr:cNvSpPr/>
      </xdr:nvSpPr>
      <xdr:spPr>
        <a:xfrm>
          <a:off x="13518582733" y="1280710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609601</xdr:colOff>
      <xdr:row>631</xdr:row>
      <xdr:rowOff>45612</xdr:rowOff>
    </xdr:from>
    <xdr:ext cx="1672027" cy="3445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𝑌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𝑋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𝑀𝐴𝑋</m:t>
                            </m:r>
                          </m:sub>
                        </m:sSub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1" name="TextBox 520">
              <a:extLst>
                <a:ext uri="{FF2B5EF4-FFF2-40B4-BE49-F238E27FC236}">
                  <a16:creationId xmlns:a16="http://schemas.microsoft.com/office/drawing/2014/main" id="{42D05C39-009B-9231-7633-F9E48FD554AA}"/>
                </a:ext>
              </a:extLst>
            </xdr:cNvPr>
            <xdr:cNvSpPr txBox="1"/>
          </xdr:nvSpPr>
          <xdr:spPr>
            <a:xfrm>
              <a:off x="13517757372" y="128722012"/>
              <a:ext cx="1672027" cy="3445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𝑌=𝑌_𝑀𝐴𝑋−𝑌_𝑀𝐴𝑋/𝑋_𝑀𝐴𝑋 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571500</xdr:colOff>
      <xdr:row>633</xdr:row>
      <xdr:rowOff>42334</xdr:rowOff>
    </xdr:from>
    <xdr:to>
      <xdr:col>7</xdr:col>
      <xdr:colOff>673100</xdr:colOff>
      <xdr:row>634</xdr:row>
      <xdr:rowOff>80434</xdr:rowOff>
    </xdr:to>
    <xdr:sp macro="" textlink="">
      <xdr:nvSpPr>
        <xdr:cNvPr id="522" name="Down Arrow 521">
          <a:extLst>
            <a:ext uri="{FF2B5EF4-FFF2-40B4-BE49-F238E27FC236}">
              <a16:creationId xmlns:a16="http://schemas.microsoft.com/office/drawing/2014/main" id="{8D71E161-64F5-0088-1281-4F92BAD6DAB8}"/>
            </a:ext>
          </a:extLst>
        </xdr:cNvPr>
        <xdr:cNvSpPr/>
      </xdr:nvSpPr>
      <xdr:spPr>
        <a:xfrm>
          <a:off x="13518540400" y="129125134"/>
          <a:ext cx="101600" cy="24130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618068</xdr:colOff>
      <xdr:row>634</xdr:row>
      <xdr:rowOff>142979</xdr:rowOff>
    </xdr:from>
    <xdr:ext cx="1672027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3" name="TextBox 522">
              <a:extLst>
                <a:ext uri="{FF2B5EF4-FFF2-40B4-BE49-F238E27FC236}">
                  <a16:creationId xmlns:a16="http://schemas.microsoft.com/office/drawing/2014/main" id="{28F9792B-74C8-C14C-8A81-65DBC87D89B5}"/>
                </a:ext>
              </a:extLst>
            </xdr:cNvPr>
            <xdr:cNvSpPr txBox="1"/>
          </xdr:nvSpPr>
          <xdr:spPr>
            <a:xfrm>
              <a:off x="13517748905" y="129428979"/>
              <a:ext cx="1672027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20</a:t>
              </a:r>
              <a:r>
                <a:rPr lang="en-US" sz="1100" b="0" i="0">
                  <a:latin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</a:rPr>
                <a:t>40∗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173539</xdr:colOff>
      <xdr:row>636</xdr:row>
      <xdr:rowOff>129531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4" name="TextBox 523">
              <a:extLst>
                <a:ext uri="{FF2B5EF4-FFF2-40B4-BE49-F238E27FC236}">
                  <a16:creationId xmlns:a16="http://schemas.microsoft.com/office/drawing/2014/main" id="{AA04E18E-E829-6C8B-EF6E-F23B98A114D9}"/>
                </a:ext>
              </a:extLst>
            </xdr:cNvPr>
            <xdr:cNvSpPr txBox="1"/>
          </xdr:nvSpPr>
          <xdr:spPr>
            <a:xfrm>
              <a:off x="13518145828" y="129821931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465639</xdr:colOff>
      <xdr:row>628</xdr:row>
      <xdr:rowOff>6764</xdr:rowOff>
    </xdr:from>
    <xdr:ext cx="89413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5" name="TextBox 524">
              <a:extLst>
                <a:ext uri="{FF2B5EF4-FFF2-40B4-BE49-F238E27FC236}">
                  <a16:creationId xmlns:a16="http://schemas.microsoft.com/office/drawing/2014/main" id="{0029E4EB-5940-4113-F4A2-F7453E2B7DD1}"/>
                </a:ext>
              </a:extLst>
            </xdr:cNvPr>
            <xdr:cNvSpPr txBox="1"/>
          </xdr:nvSpPr>
          <xdr:spPr>
            <a:xfrm rot="1280946">
              <a:off x="13521155728" y="128073564"/>
              <a:ext cx="89413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𝑌=20−0.5𝑋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197464</xdr:colOff>
      <xdr:row>644</xdr:row>
      <xdr:rowOff>40285</xdr:rowOff>
    </xdr:from>
    <xdr:ext cx="235906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=16;    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6" name="TextBox 525">
              <a:extLst>
                <a:ext uri="{FF2B5EF4-FFF2-40B4-BE49-F238E27FC236}">
                  <a16:creationId xmlns:a16="http://schemas.microsoft.com/office/drawing/2014/main" id="{34C39CBD-0E91-6498-271D-D299940E4E51}"/>
                </a:ext>
              </a:extLst>
            </xdr:cNvPr>
            <xdr:cNvSpPr txBox="1"/>
          </xdr:nvSpPr>
          <xdr:spPr>
            <a:xfrm>
              <a:off x="13520784476" y="131358285"/>
              <a:ext cx="2359060" cy="17376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𝑋=16;     𝑌=12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626898</xdr:colOff>
      <xdr:row>779</xdr:row>
      <xdr:rowOff>0</xdr:rowOff>
    </xdr:from>
    <xdr:to>
      <xdr:col>10</xdr:col>
      <xdr:colOff>635136</xdr:colOff>
      <xdr:row>789</xdr:row>
      <xdr:rowOff>159175</xdr:rowOff>
    </xdr:to>
    <xdr:cxnSp macro="">
      <xdr:nvCxnSpPr>
        <xdr:cNvPr id="535" name="Straight Arrow Connector 534">
          <a:extLst>
            <a:ext uri="{FF2B5EF4-FFF2-40B4-BE49-F238E27FC236}">
              <a16:creationId xmlns:a16="http://schemas.microsoft.com/office/drawing/2014/main" id="{2951ADBB-C05C-C045-B83F-5C4679257F5D}"/>
            </a:ext>
          </a:extLst>
        </xdr:cNvPr>
        <xdr:cNvCxnSpPr/>
      </xdr:nvCxnSpPr>
      <xdr:spPr>
        <a:xfrm flipH="1" flipV="1">
          <a:off x="13551149584" y="159767903"/>
          <a:ext cx="8238" cy="220449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787</xdr:row>
      <xdr:rowOff>200143</xdr:rowOff>
    </xdr:from>
    <xdr:to>
      <xdr:col>11</xdr:col>
      <xdr:colOff>57354</xdr:colOff>
      <xdr:row>787</xdr:row>
      <xdr:rowOff>204240</xdr:rowOff>
    </xdr:to>
    <xdr:cxnSp macro="">
      <xdr:nvCxnSpPr>
        <xdr:cNvPr id="536" name="Straight Arrow Connector 535">
          <a:extLst>
            <a:ext uri="{FF2B5EF4-FFF2-40B4-BE49-F238E27FC236}">
              <a16:creationId xmlns:a16="http://schemas.microsoft.com/office/drawing/2014/main" id="{7B12E5AC-451C-6044-8E0A-C75FAD2A97AB}"/>
            </a:ext>
          </a:extLst>
        </xdr:cNvPr>
        <xdr:cNvCxnSpPr/>
      </xdr:nvCxnSpPr>
      <xdr:spPr>
        <a:xfrm flipV="1">
          <a:off x="13550899725" y="161604300"/>
          <a:ext cx="2540275" cy="40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632622</xdr:colOff>
      <xdr:row>781</xdr:row>
      <xdr:rowOff>198455</xdr:rowOff>
    </xdr:from>
    <xdr:to>
      <xdr:col>10</xdr:col>
      <xdr:colOff>635076</xdr:colOff>
      <xdr:row>787</xdr:row>
      <xdr:rowOff>199775</xdr:rowOff>
    </xdr:to>
    <xdr:sp macro="" textlink="">
      <xdr:nvSpPr>
        <xdr:cNvPr id="537" name="Freeform 536">
          <a:extLst>
            <a:ext uri="{FF2B5EF4-FFF2-40B4-BE49-F238E27FC236}">
              <a16:creationId xmlns:a16="http://schemas.microsoft.com/office/drawing/2014/main" id="{CBC17CE5-3148-F816-7740-5B3C61C9B477}"/>
            </a:ext>
          </a:extLst>
        </xdr:cNvPr>
        <xdr:cNvSpPr/>
      </xdr:nvSpPr>
      <xdr:spPr>
        <a:xfrm>
          <a:off x="13551149644" y="160375421"/>
          <a:ext cx="1657734" cy="1228511"/>
        </a:xfrm>
        <a:custGeom>
          <a:avLst/>
          <a:gdLst>
            <a:gd name="connsiteX0" fmla="*/ 0 w 1622323"/>
            <a:gd name="connsiteY0" fmla="*/ 0 h 1143000"/>
            <a:gd name="connsiteX1" fmla="*/ 1020097 w 1622323"/>
            <a:gd name="connsiteY1" fmla="*/ 270388 h 1143000"/>
            <a:gd name="connsiteX2" fmla="*/ 1622323 w 1622323"/>
            <a:gd name="connsiteY2" fmla="*/ 1143000 h 1143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622323" h="1143000">
              <a:moveTo>
                <a:pt x="0" y="0"/>
              </a:moveTo>
              <a:cubicBezTo>
                <a:pt x="374855" y="39944"/>
                <a:pt x="749710" y="79888"/>
                <a:pt x="1020097" y="270388"/>
              </a:cubicBezTo>
              <a:cubicBezTo>
                <a:pt x="1290484" y="460888"/>
                <a:pt x="1456403" y="801944"/>
                <a:pt x="1622323" y="1143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10</xdr:col>
      <xdr:colOff>462046</xdr:colOff>
      <xdr:row>781</xdr:row>
      <xdr:rowOff>23782</xdr:rowOff>
    </xdr:from>
    <xdr:to>
      <xdr:col>10</xdr:col>
      <xdr:colOff>740073</xdr:colOff>
      <xdr:row>782</xdr:row>
      <xdr:rowOff>183935</xdr:rowOff>
    </xdr:to>
    <xdr:pic>
      <xdr:nvPicPr>
        <xdr:cNvPr id="538" name="Picture 537">
          <a:extLst>
            <a:ext uri="{FF2B5EF4-FFF2-40B4-BE49-F238E27FC236}">
              <a16:creationId xmlns:a16="http://schemas.microsoft.com/office/drawing/2014/main" id="{475AF3ED-C3F8-673E-A4E0-AE43354FA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551044647" y="160200748"/>
          <a:ext cx="278027" cy="36468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77757</xdr:colOff>
      <xdr:row>1</xdr:row>
      <xdr:rowOff>155511</xdr:rowOff>
    </xdr:from>
    <xdr:to>
      <xdr:col>7</xdr:col>
      <xdr:colOff>570205</xdr:colOff>
      <xdr:row>12</xdr:row>
      <xdr:rowOff>120925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3A34B8-B40F-4958-1F55-5D630DEEB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420039" y="357674"/>
          <a:ext cx="6261877" cy="2189210"/>
        </a:xfrm>
        <a:prstGeom prst="rect">
          <a:avLst/>
        </a:prstGeom>
      </xdr:spPr>
    </xdr:pic>
    <xdr:clientData/>
  </xdr:twoCellAnchor>
  <xdr:twoCellAnchor>
    <xdr:from>
      <xdr:col>5</xdr:col>
      <xdr:colOff>435429</xdr:colOff>
      <xdr:row>34</xdr:row>
      <xdr:rowOff>31102</xdr:rowOff>
    </xdr:from>
    <xdr:to>
      <xdr:col>5</xdr:col>
      <xdr:colOff>450980</xdr:colOff>
      <xdr:row>46</xdr:row>
      <xdr:rowOff>88122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55947DB-54BC-19F0-C9B4-C827A4EB59DC}"/>
            </a:ext>
          </a:extLst>
        </xdr:cNvPr>
        <xdr:cNvCxnSpPr/>
      </xdr:nvCxnSpPr>
      <xdr:spPr>
        <a:xfrm flipV="1">
          <a:off x="13499187673" y="4276531"/>
          <a:ext cx="15551" cy="248297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32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392B4A34-8297-B18E-DDC1-F75E40DA1AC0}"/>
                </a:ext>
              </a:extLst>
            </xdr:cNvPr>
            <xdr:cNvSpPr txBox="1"/>
          </xdr:nvSpPr>
          <xdr:spPr>
            <a:xfrm>
              <a:off x="13498457376" y="4034452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45</xdr:row>
      <xdr:rowOff>134776</xdr:rowOff>
    </xdr:from>
    <xdr:to>
      <xdr:col>5</xdr:col>
      <xdr:colOff>606490</xdr:colOff>
      <xdr:row>45</xdr:row>
      <xdr:rowOff>134776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22F7D827-D6EB-16C9-EB2F-645FA536D3A7}"/>
            </a:ext>
          </a:extLst>
        </xdr:cNvPr>
        <xdr:cNvCxnSpPr/>
      </xdr:nvCxnSpPr>
      <xdr:spPr>
        <a:xfrm>
          <a:off x="13499032163" y="6604000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45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F02D72F0-F4A1-0607-DF3E-68291C74CD9D}"/>
                </a:ext>
              </a:extLst>
            </xdr:cNvPr>
            <xdr:cNvSpPr txBox="1"/>
          </xdr:nvSpPr>
          <xdr:spPr>
            <a:xfrm>
              <a:off x="13501650519" y="650706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31</xdr:row>
      <xdr:rowOff>82939</xdr:rowOff>
    </xdr:from>
    <xdr:to>
      <xdr:col>4</xdr:col>
      <xdr:colOff>653143</xdr:colOff>
      <xdr:row>43</xdr:row>
      <xdr:rowOff>57021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F77ECFEB-439A-ECF0-D1A5-CBDBE8F842C1}"/>
            </a:ext>
          </a:extLst>
        </xdr:cNvPr>
        <xdr:cNvCxnSpPr/>
      </xdr:nvCxnSpPr>
      <xdr:spPr>
        <a:xfrm flipV="1">
          <a:off x="13499809714" y="6350000"/>
          <a:ext cx="2638490" cy="24000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466531</xdr:colOff>
      <xdr:row>31</xdr:row>
      <xdr:rowOff>11922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6F5307C3-58FB-477C-418F-20D1AEC21413}"/>
                </a:ext>
              </a:extLst>
            </xdr:cNvPr>
            <xdr:cNvSpPr txBox="1"/>
          </xdr:nvSpPr>
          <xdr:spPr>
            <a:xfrm>
              <a:off x="13501811212" y="627898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762000</xdr:colOff>
      <xdr:row>35</xdr:row>
      <xdr:rowOff>88123</xdr:rowOff>
    </xdr:from>
    <xdr:to>
      <xdr:col>4</xdr:col>
      <xdr:colOff>642775</xdr:colOff>
      <xdr:row>43</xdr:row>
      <xdr:rowOff>171062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E2C44E04-F1A9-F2BB-1D09-E13D01C4D443}"/>
            </a:ext>
          </a:extLst>
        </xdr:cNvPr>
        <xdr:cNvCxnSpPr/>
      </xdr:nvCxnSpPr>
      <xdr:spPr>
        <a:xfrm>
          <a:off x="13499820082" y="7163837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43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9D1848-CE8B-7226-085C-B3E2A0A6AD65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38</xdr:row>
      <xdr:rowOff>103673</xdr:rowOff>
    </xdr:from>
    <xdr:to>
      <xdr:col>3</xdr:col>
      <xdr:colOff>585755</xdr:colOff>
      <xdr:row>39</xdr:row>
      <xdr:rowOff>36286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EA91CC21-B3FC-FBE7-A115-9EB7B76E9EB6}"/>
            </a:ext>
          </a:extLst>
        </xdr:cNvPr>
        <xdr:cNvSpPr/>
      </xdr:nvSpPr>
      <xdr:spPr>
        <a:xfrm>
          <a:off x="13500701306" y="535991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25918</xdr:colOff>
      <xdr:row>40</xdr:row>
      <xdr:rowOff>171062</xdr:rowOff>
    </xdr:from>
    <xdr:to>
      <xdr:col>5</xdr:col>
      <xdr:colOff>435429</xdr:colOff>
      <xdr:row>40</xdr:row>
      <xdr:rowOff>181429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751F79DC-4C20-E076-E6D3-E25A6C78A1F5}"/>
            </a:ext>
          </a:extLst>
        </xdr:cNvPr>
        <xdr:cNvCxnSpPr/>
      </xdr:nvCxnSpPr>
      <xdr:spPr>
        <a:xfrm flipV="1">
          <a:off x="13499203224" y="6640286"/>
          <a:ext cx="3706327" cy="1036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207347</xdr:colOff>
      <xdr:row>40</xdr:row>
      <xdr:rowOff>63759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4136F1D4-1E37-4506-1B3B-324815F4BFEF}"/>
                </a:ext>
              </a:extLst>
            </xdr:cNvPr>
            <xdr:cNvSpPr txBox="1"/>
          </xdr:nvSpPr>
          <xdr:spPr>
            <a:xfrm>
              <a:off x="13497949376" y="8150290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787919</xdr:colOff>
      <xdr:row>41</xdr:row>
      <xdr:rowOff>15551</xdr:rowOff>
    </xdr:from>
    <xdr:to>
      <xdr:col>4</xdr:col>
      <xdr:colOff>139960</xdr:colOff>
      <xdr:row>42</xdr:row>
      <xdr:rowOff>0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93B62B97-FE25-AA60-B85B-FD0A70429BB4}"/>
            </a:ext>
          </a:extLst>
        </xdr:cNvPr>
        <xdr:cNvSpPr/>
      </xdr:nvSpPr>
      <xdr:spPr>
        <a:xfrm rot="16200000">
          <a:off x="13500729816" y="6280020"/>
          <a:ext cx="186612" cy="1000449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704979</xdr:colOff>
      <xdr:row>40</xdr:row>
      <xdr:rowOff>93307</xdr:rowOff>
    </xdr:from>
    <xdr:to>
      <xdr:col>3</xdr:col>
      <xdr:colOff>15551</xdr:colOff>
      <xdr:row>41</xdr:row>
      <xdr:rowOff>25919</xdr:rowOff>
    </xdr:to>
    <xdr:sp macro="" textlink="">
      <xdr:nvSpPr>
        <xdr:cNvPr id="23" name="Oval 22">
          <a:extLst>
            <a:ext uri="{FF2B5EF4-FFF2-40B4-BE49-F238E27FC236}">
              <a16:creationId xmlns:a16="http://schemas.microsoft.com/office/drawing/2014/main" id="{121FA18F-D411-822D-4E10-BEB5DA193B0E}"/>
            </a:ext>
          </a:extLst>
        </xdr:cNvPr>
        <xdr:cNvSpPr/>
      </xdr:nvSpPr>
      <xdr:spPr>
        <a:xfrm>
          <a:off x="13501271510" y="6562531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4</xdr:col>
      <xdr:colOff>93306</xdr:colOff>
      <xdr:row>40</xdr:row>
      <xdr:rowOff>88124</xdr:rowOff>
    </xdr:from>
    <xdr:to>
      <xdr:col>4</xdr:col>
      <xdr:colOff>228082</xdr:colOff>
      <xdr:row>41</xdr:row>
      <xdr:rowOff>20736</xdr:rowOff>
    </xdr:to>
    <xdr:sp macro="" textlink="">
      <xdr:nvSpPr>
        <xdr:cNvPr id="24" name="Oval 23">
          <a:extLst>
            <a:ext uri="{FF2B5EF4-FFF2-40B4-BE49-F238E27FC236}">
              <a16:creationId xmlns:a16="http://schemas.microsoft.com/office/drawing/2014/main" id="{85F8B0EC-F17B-5F99-D905-CBE1B1CF3E42}"/>
            </a:ext>
          </a:extLst>
        </xdr:cNvPr>
        <xdr:cNvSpPr/>
      </xdr:nvSpPr>
      <xdr:spPr>
        <a:xfrm>
          <a:off x="13500234775" y="6557348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2</xdr:col>
      <xdr:colOff>565020</xdr:colOff>
      <xdr:row>42</xdr:row>
      <xdr:rowOff>53391</xdr:rowOff>
    </xdr:from>
    <xdr:ext cx="1481930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233AA644-8046-F0D7-8AC7-908F5B5BFF86}"/>
                </a:ext>
              </a:extLst>
            </xdr:cNvPr>
            <xdr:cNvSpPr txBox="1"/>
          </xdr:nvSpPr>
          <xdr:spPr>
            <a:xfrm>
              <a:off x="13500064315" y="6926942"/>
              <a:ext cx="1481930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88122</xdr:colOff>
      <xdr:row>34</xdr:row>
      <xdr:rowOff>129592</xdr:rowOff>
    </xdr:from>
    <xdr:to>
      <xdr:col>4</xdr:col>
      <xdr:colOff>72571</xdr:colOff>
      <xdr:row>45</xdr:row>
      <xdr:rowOff>62204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80629B47-CE7A-8465-F7B5-04BD0AD7E437}"/>
            </a:ext>
          </a:extLst>
        </xdr:cNvPr>
        <xdr:cNvCxnSpPr/>
      </xdr:nvCxnSpPr>
      <xdr:spPr>
        <a:xfrm flipV="1">
          <a:off x="13500390286" y="7003143"/>
          <a:ext cx="2457061" cy="215640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502816</xdr:colOff>
      <xdr:row>33</xdr:row>
      <xdr:rowOff>198532</xdr:rowOff>
    </xdr:from>
    <xdr:ext cx="559836" cy="1746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D9EAEFF-FEF3-9244-AB92-3EDADAC82567}"/>
                </a:ext>
              </a:extLst>
            </xdr:cNvPr>
            <xdr:cNvSpPr txBox="1"/>
          </xdr:nvSpPr>
          <xdr:spPr>
            <a:xfrm>
              <a:off x="13502697021" y="6869920"/>
              <a:ext cx="559836" cy="1746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715347</xdr:colOff>
      <xdr:row>37</xdr:row>
      <xdr:rowOff>22288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52324BFB-AC7D-5A8F-18A2-1A6600B9360A}"/>
                </a:ext>
              </a:extLst>
            </xdr:cNvPr>
            <xdr:cNvSpPr txBox="1"/>
          </xdr:nvSpPr>
          <xdr:spPr>
            <a:xfrm>
              <a:off x="13500738192" y="750232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710162</xdr:colOff>
      <xdr:row>35</xdr:row>
      <xdr:rowOff>155510</xdr:rowOff>
    </xdr:from>
    <xdr:to>
      <xdr:col>3</xdr:col>
      <xdr:colOff>20734</xdr:colOff>
      <xdr:row>36</xdr:row>
      <xdr:rowOff>88122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C781BEA3-7710-440D-B8F2-9CBC53876213}"/>
            </a:ext>
          </a:extLst>
        </xdr:cNvPr>
        <xdr:cNvSpPr/>
      </xdr:nvSpPr>
      <xdr:spPr>
        <a:xfrm>
          <a:off x="13501266327" y="7231224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5</xdr:col>
      <xdr:colOff>373224</xdr:colOff>
      <xdr:row>35</xdr:row>
      <xdr:rowOff>115597</xdr:rowOff>
    </xdr:from>
    <xdr:ext cx="148193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5EB6C781-C094-FFFE-6644-637479BA401A}"/>
                </a:ext>
              </a:extLst>
            </xdr:cNvPr>
            <xdr:cNvSpPr txBox="1"/>
          </xdr:nvSpPr>
          <xdr:spPr>
            <a:xfrm>
              <a:off x="13497783499" y="7191311"/>
              <a:ext cx="148193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צרכן+</a:t>
              </a:r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803469</xdr:colOff>
      <xdr:row>36</xdr:row>
      <xdr:rowOff>145142</xdr:rowOff>
    </xdr:from>
    <xdr:to>
      <xdr:col>2</xdr:col>
      <xdr:colOff>803469</xdr:colOff>
      <xdr:row>40</xdr:row>
      <xdr:rowOff>36285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42F34082-0A6F-E513-6210-FC4D3EF7F1A4}"/>
            </a:ext>
          </a:extLst>
        </xdr:cNvPr>
        <xdr:cNvCxnSpPr/>
      </xdr:nvCxnSpPr>
      <xdr:spPr>
        <a:xfrm>
          <a:off x="13501307796" y="7423020"/>
          <a:ext cx="0" cy="69979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155510</xdr:colOff>
      <xdr:row>37</xdr:row>
      <xdr:rowOff>165877</xdr:rowOff>
    </xdr:from>
    <xdr:to>
      <xdr:col>3</xdr:col>
      <xdr:colOff>321387</xdr:colOff>
      <xdr:row>46</xdr:row>
      <xdr:rowOff>0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B2910F57-8097-5035-EE0B-75427F3D5D62}"/>
            </a:ext>
          </a:extLst>
        </xdr:cNvPr>
        <xdr:cNvCxnSpPr/>
      </xdr:nvCxnSpPr>
      <xdr:spPr>
        <a:xfrm flipV="1">
          <a:off x="13500965674" y="7645918"/>
          <a:ext cx="1814285" cy="1653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93306</xdr:colOff>
      <xdr:row>36</xdr:row>
      <xdr:rowOff>188165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39AADCD2-014F-6455-88B8-622364606D3E}"/>
                </a:ext>
              </a:extLst>
            </xdr:cNvPr>
            <xdr:cNvSpPr txBox="1"/>
          </xdr:nvSpPr>
          <xdr:spPr>
            <a:xfrm>
              <a:off x="13502184437" y="7466043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300653</xdr:colOff>
      <xdr:row>34</xdr:row>
      <xdr:rowOff>103674</xdr:rowOff>
    </xdr:from>
    <xdr:to>
      <xdr:col>4</xdr:col>
      <xdr:colOff>181428</xdr:colOff>
      <xdr:row>42</xdr:row>
      <xdr:rowOff>186613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4A34C4DF-43A6-1A17-6816-4797C15CB4A1}"/>
            </a:ext>
          </a:extLst>
        </xdr:cNvPr>
        <xdr:cNvCxnSpPr/>
      </xdr:nvCxnSpPr>
      <xdr:spPr>
        <a:xfrm>
          <a:off x="13500281429" y="6977225"/>
          <a:ext cx="2353387" cy="170024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285102</xdr:colOff>
      <xdr:row>42</xdr:row>
      <xdr:rowOff>151882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172838EB-49D1-6960-A859-E1A2D274D530}"/>
                </a:ext>
              </a:extLst>
            </xdr:cNvPr>
            <xdr:cNvSpPr txBox="1"/>
          </xdr:nvSpPr>
          <xdr:spPr>
            <a:xfrm>
              <a:off x="13501992641" y="8642739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10367</xdr:colOff>
      <xdr:row>33</xdr:row>
      <xdr:rowOff>129592</xdr:rowOff>
    </xdr:from>
    <xdr:to>
      <xdr:col>2</xdr:col>
      <xdr:colOff>31101</xdr:colOff>
      <xdr:row>40</xdr:row>
      <xdr:rowOff>129591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58D9B5DB-CA35-FE2D-B2D3-E47D59596206}"/>
            </a:ext>
          </a:extLst>
        </xdr:cNvPr>
        <xdr:cNvCxnSpPr/>
      </xdr:nvCxnSpPr>
      <xdr:spPr>
        <a:xfrm flipH="1">
          <a:off x="13502080164" y="6800980"/>
          <a:ext cx="20734" cy="141514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15550</xdr:colOff>
      <xdr:row>33</xdr:row>
      <xdr:rowOff>157063</xdr:rowOff>
    </xdr:from>
    <xdr:ext cx="12175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4" name="TextBox 43">
              <a:extLst>
                <a:ext uri="{FF2B5EF4-FFF2-40B4-BE49-F238E27FC236}">
                  <a16:creationId xmlns:a16="http://schemas.microsoft.com/office/drawing/2014/main" id="{0F7BDB1D-8A61-0BC2-B0C2-C17248D1D2FF}"/>
                </a:ext>
              </a:extLst>
            </xdr:cNvPr>
            <xdr:cNvSpPr txBox="1"/>
          </xdr:nvSpPr>
          <xdr:spPr>
            <a:xfrm>
              <a:off x="13501702356" y="6828451"/>
              <a:ext cx="12175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</xdr:colOff>
      <xdr:row>66</xdr:row>
      <xdr:rowOff>31102</xdr:rowOff>
    </xdr:from>
    <xdr:to>
      <xdr:col>7</xdr:col>
      <xdr:colOff>450979</xdr:colOff>
      <xdr:row>83</xdr:row>
      <xdr:rowOff>61010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01CF085-A94F-F30B-BADF-0ED1F6E42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7539265" y="13373878"/>
          <a:ext cx="6220407" cy="3466683"/>
        </a:xfrm>
        <a:prstGeom prst="rect">
          <a:avLst/>
        </a:prstGeom>
      </xdr:spPr>
    </xdr:pic>
    <xdr:clientData/>
  </xdr:twoCellAnchor>
  <xdr:oneCellAnchor>
    <xdr:from>
      <xdr:col>4</xdr:col>
      <xdr:colOff>1</xdr:colOff>
      <xdr:row>92</xdr:row>
      <xdr:rowOff>27472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DFA9F832-1FED-2D64-0F1D-67A3424C3843}"/>
                </a:ext>
              </a:extLst>
            </xdr:cNvPr>
            <xdr:cNvSpPr txBox="1"/>
          </xdr:nvSpPr>
          <xdr:spPr>
            <a:xfrm>
              <a:off x="13497788681" y="18626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368042</xdr:colOff>
      <xdr:row>97</xdr:row>
      <xdr:rowOff>27471</xdr:rowOff>
    </xdr:from>
    <xdr:ext cx="267417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6CE4825-4C93-BC79-082A-F388234883FA}"/>
                </a:ext>
              </a:extLst>
            </xdr:cNvPr>
            <xdr:cNvSpPr txBox="1"/>
          </xdr:nvSpPr>
          <xdr:spPr>
            <a:xfrm>
              <a:off x="13497420640" y="19637308"/>
              <a:ext cx="267417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𝑀𝐶=0.6𝑄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119226</xdr:colOff>
      <xdr:row>100</xdr:row>
      <xdr:rowOff>22288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25D1597-0D2F-0184-DE8D-E11606AA0560}"/>
                </a:ext>
              </a:extLst>
            </xdr:cNvPr>
            <xdr:cNvSpPr txBox="1"/>
          </xdr:nvSpPr>
          <xdr:spPr>
            <a:xfrm>
              <a:off x="13497669456" y="20238615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440312</xdr:colOff>
      <xdr:row>108</xdr:row>
      <xdr:rowOff>164952</xdr:rowOff>
    </xdr:from>
    <xdr:to>
      <xdr:col>5</xdr:col>
      <xdr:colOff>450980</xdr:colOff>
      <xdr:row>123</xdr:row>
      <xdr:rowOff>88122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2ECA67B-863C-4448-B758-0CEB182D2B8B}"/>
            </a:ext>
          </a:extLst>
        </xdr:cNvPr>
        <xdr:cNvCxnSpPr>
          <a:endCxn id="52" idx="2"/>
        </xdr:cNvCxnSpPr>
      </xdr:nvCxnSpPr>
      <xdr:spPr>
        <a:xfrm flipV="1">
          <a:off x="13499187673" y="22029687"/>
          <a:ext cx="10668" cy="2955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523551</xdr:colOff>
      <xdr:row>107</xdr:row>
      <xdr:rowOff>193350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E7E34E4A-790C-3C4C-95A8-2787C4C1A9AC}"/>
                </a:ext>
              </a:extLst>
            </xdr:cNvPr>
            <xdr:cNvSpPr txBox="1"/>
          </xdr:nvSpPr>
          <xdr:spPr>
            <a:xfrm>
              <a:off x="13498457376" y="6662574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782734</xdr:colOff>
      <xdr:row>122</xdr:row>
      <xdr:rowOff>134776</xdr:rowOff>
    </xdr:from>
    <xdr:to>
      <xdr:col>5</xdr:col>
      <xdr:colOff>606490</xdr:colOff>
      <xdr:row>122</xdr:row>
      <xdr:rowOff>134776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36C06AE8-60CD-4D43-8FD2-0631415D884C}"/>
            </a:ext>
          </a:extLst>
        </xdr:cNvPr>
        <xdr:cNvCxnSpPr/>
      </xdr:nvCxnSpPr>
      <xdr:spPr>
        <a:xfrm>
          <a:off x="13499032163" y="9232123"/>
          <a:ext cx="312057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627224</xdr:colOff>
      <xdr:row>122</xdr:row>
      <xdr:rowOff>37840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C94C05F7-7F46-344F-9A33-24EC63B74293}"/>
                </a:ext>
              </a:extLst>
            </xdr:cNvPr>
            <xdr:cNvSpPr txBox="1"/>
          </xdr:nvSpPr>
          <xdr:spPr>
            <a:xfrm>
              <a:off x="13501650519" y="9135187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487265</xdr:colOff>
      <xdr:row>108</xdr:row>
      <xdr:rowOff>82939</xdr:rowOff>
    </xdr:from>
    <xdr:to>
      <xdr:col>5</xdr:col>
      <xdr:colOff>450980</xdr:colOff>
      <xdr:row>122</xdr:row>
      <xdr:rowOff>114041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6DEF2D0-0989-794E-AC22-E3989B4E5853}"/>
            </a:ext>
          </a:extLst>
        </xdr:cNvPr>
        <xdr:cNvCxnSpPr/>
      </xdr:nvCxnSpPr>
      <xdr:spPr>
        <a:xfrm flipV="1">
          <a:off x="13499187673" y="21745510"/>
          <a:ext cx="3260531" cy="28613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762000</xdr:colOff>
      <xdr:row>109</xdr:row>
      <xdr:rowOff>150326</xdr:rowOff>
    </xdr:from>
    <xdr:to>
      <xdr:col>5</xdr:col>
      <xdr:colOff>456163</xdr:colOff>
      <xdr:row>120</xdr:row>
      <xdr:rowOff>171062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E4DB6FD1-AD2B-454F-B7E9-B36A41B77E58}"/>
            </a:ext>
          </a:extLst>
        </xdr:cNvPr>
        <xdr:cNvCxnSpPr/>
      </xdr:nvCxnSpPr>
      <xdr:spPr>
        <a:xfrm>
          <a:off x="13499182490" y="22217224"/>
          <a:ext cx="2990979" cy="224453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803469</xdr:colOff>
      <xdr:row>120</xdr:row>
      <xdr:rowOff>100046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3257CD58-3202-D24A-8F98-3108DE0BA48B}"/>
                </a:ext>
              </a:extLst>
            </xdr:cNvPr>
            <xdr:cNvSpPr txBox="1"/>
          </xdr:nvSpPr>
          <xdr:spPr>
            <a:xfrm>
              <a:off x="13501474274" y="8793066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450979</xdr:colOff>
      <xdr:row>115</xdr:row>
      <xdr:rowOff>103673</xdr:rowOff>
    </xdr:from>
    <xdr:to>
      <xdr:col>3</xdr:col>
      <xdr:colOff>585755</xdr:colOff>
      <xdr:row>116</xdr:row>
      <xdr:rowOff>36286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9EF70BD7-B9ED-4346-B2C3-5E751B32A233}"/>
            </a:ext>
          </a:extLst>
        </xdr:cNvPr>
        <xdr:cNvSpPr/>
      </xdr:nvSpPr>
      <xdr:spPr>
        <a:xfrm>
          <a:off x="13500701306" y="7785877"/>
          <a:ext cx="134776" cy="1347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456163</xdr:colOff>
      <xdr:row>108</xdr:row>
      <xdr:rowOff>22290</xdr:rowOff>
    </xdr:from>
    <xdr:ext cx="148193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94692631-BEC7-DB45-C149-0A0C0B01C21D}"/>
                </a:ext>
              </a:extLst>
            </xdr:cNvPr>
            <xdr:cNvSpPr txBox="1"/>
          </xdr:nvSpPr>
          <xdr:spPr>
            <a:xfrm>
              <a:off x="13501821580" y="21684861"/>
              <a:ext cx="148193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679062</xdr:colOff>
      <xdr:row>111</xdr:row>
      <xdr:rowOff>120779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DEAAD1D9-8CCF-6240-871D-04AC91CAA0CA}"/>
                </a:ext>
              </a:extLst>
            </xdr:cNvPr>
            <xdr:cNvSpPr txBox="1"/>
          </xdr:nvSpPr>
          <xdr:spPr>
            <a:xfrm rot="19165433">
              <a:off x="13500406436" y="22389840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715347</xdr:colOff>
      <xdr:row>117</xdr:row>
      <xdr:rowOff>165878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435898F7-FC5C-0541-84CD-E287B0205366}"/>
                </a:ext>
              </a:extLst>
            </xdr:cNvPr>
            <xdr:cNvSpPr txBox="1"/>
          </xdr:nvSpPr>
          <xdr:spPr>
            <a:xfrm rot="2078356">
              <a:off x="13500370151" y="2385008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741266</xdr:colOff>
      <xdr:row>109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472F62B7-6E17-B5FA-B605-B8784671D0D5}"/>
                </a:ext>
              </a:extLst>
            </xdr:cNvPr>
            <xdr:cNvSpPr txBox="1"/>
          </xdr:nvSpPr>
          <xdr:spPr>
            <a:xfrm>
              <a:off x="13494574803" y="22265431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730899</xdr:colOff>
      <xdr:row>111</xdr:row>
      <xdr:rowOff>31102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6161E154-57CA-C0F1-7821-9B88852ABFF7}"/>
                </a:ext>
              </a:extLst>
            </xdr:cNvPr>
            <xdr:cNvSpPr txBox="1"/>
          </xdr:nvSpPr>
          <xdr:spPr>
            <a:xfrm>
              <a:off x="13494585170" y="22502326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𝐷:       𝑃_𝑋=70−0.4𝑄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15551</xdr:colOff>
      <xdr:row>114</xdr:row>
      <xdr:rowOff>1554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0.6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=70−0.4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D0B0ABB-17F9-4806-AEE8-DD390E4D0E46}"/>
                </a:ext>
              </a:extLst>
            </xdr:cNvPr>
            <xdr:cNvSpPr txBox="1"/>
          </xdr:nvSpPr>
          <xdr:spPr>
            <a:xfrm>
              <a:off x="13494476314" y="23079268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0.6𝑄</a:t>
              </a:r>
              <a:r>
                <a:rPr lang="he-IL" sz="1100" b="0" i="0">
                  <a:latin typeface="Cambria Math" panose="02040503050406030204" pitchFamily="18" charset="0"/>
                </a:rPr>
                <a:t>=70−0.4</a:t>
              </a:r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36286</xdr:colOff>
      <xdr:row>116</xdr:row>
      <xdr:rowOff>1553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7" name="TextBox 86">
              <a:extLst>
                <a:ext uri="{FF2B5EF4-FFF2-40B4-BE49-F238E27FC236}">
                  <a16:creationId xmlns:a16="http://schemas.microsoft.com/office/drawing/2014/main" id="{DDFF4798-E473-688E-F64E-BD6CA3333796}"/>
                </a:ext>
              </a:extLst>
            </xdr:cNvPr>
            <xdr:cNvSpPr txBox="1"/>
          </xdr:nvSpPr>
          <xdr:spPr>
            <a:xfrm>
              <a:off x="13494455579" y="23483594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𝑄=70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819021</xdr:colOff>
      <xdr:row>118</xdr:row>
      <xdr:rowOff>74125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:      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=0.6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∗70=42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249ADB3E-0430-1023-041E-8ACE32688A4C}"/>
                </a:ext>
              </a:extLst>
            </xdr:cNvPr>
            <xdr:cNvSpPr txBox="1"/>
          </xdr:nvSpPr>
          <xdr:spPr>
            <a:xfrm>
              <a:off x="13494497048" y="23960492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𝑆:       𝑃_𝑋=0.6</a:t>
              </a:r>
              <a:r>
                <a:rPr lang="he-IL" sz="1100" b="0" i="0">
                  <a:latin typeface="Cambria Math" panose="02040503050406030204" pitchFamily="18" charset="0"/>
                </a:rPr>
                <a:t>∗70=42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782734</xdr:colOff>
      <xdr:row>122</xdr:row>
      <xdr:rowOff>198533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70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4433983C-164F-79EA-3E36-8F9C95187C87}"/>
                </a:ext>
              </a:extLst>
            </xdr:cNvPr>
            <xdr:cNvSpPr txBox="1"/>
          </xdr:nvSpPr>
          <xdr:spPr>
            <a:xfrm>
              <a:off x="13499478560" y="24893553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70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492449</xdr:colOff>
      <xdr:row>116</xdr:row>
      <xdr:rowOff>92483</xdr:rowOff>
    </xdr:from>
    <xdr:to>
      <xdr:col>3</xdr:col>
      <xdr:colOff>496908</xdr:colOff>
      <xdr:row>122</xdr:row>
      <xdr:rowOff>77756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35D30ED7-27D6-D9AF-1991-C3535C871C27}"/>
            </a:ext>
          </a:extLst>
        </xdr:cNvPr>
        <xdr:cNvCxnSpPr/>
      </xdr:nvCxnSpPr>
      <xdr:spPr>
        <a:xfrm>
          <a:off x="13500790153" y="23574524"/>
          <a:ext cx="4459" cy="11982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658326</xdr:colOff>
      <xdr:row>115</xdr:row>
      <xdr:rowOff>155510</xdr:rowOff>
    </xdr:from>
    <xdr:to>
      <xdr:col>5</xdr:col>
      <xdr:colOff>409510</xdr:colOff>
      <xdr:row>115</xdr:row>
      <xdr:rowOff>176244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A6C888D1-7749-059D-D7E5-BCA0D58AAABF}"/>
            </a:ext>
          </a:extLst>
        </xdr:cNvPr>
        <xdr:cNvCxnSpPr/>
      </xdr:nvCxnSpPr>
      <xdr:spPr>
        <a:xfrm>
          <a:off x="13499229143" y="23435388"/>
          <a:ext cx="1399592" cy="2073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51837</xdr:colOff>
      <xdr:row>115</xdr:row>
      <xdr:rowOff>68941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A38769C8-7811-3E51-B580-5EFD2AF02F3A}"/>
                </a:ext>
              </a:extLst>
            </xdr:cNvPr>
            <xdr:cNvSpPr txBox="1"/>
          </xdr:nvSpPr>
          <xdr:spPr>
            <a:xfrm>
              <a:off x="13497736845" y="23348819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186613</xdr:colOff>
      <xdr:row>128</xdr:row>
      <xdr:rowOff>6737</xdr:rowOff>
    </xdr:from>
    <xdr:ext cx="267417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=42∗70=2,940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0FF31FCB-EB79-F7A7-B21E-47224437F26B}"/>
                </a:ext>
              </a:extLst>
            </xdr:cNvPr>
            <xdr:cNvSpPr txBox="1"/>
          </xdr:nvSpPr>
          <xdr:spPr>
            <a:xfrm>
              <a:off x="13496777865" y="25914737"/>
              <a:ext cx="267417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𝑇𝑅=𝑃∗𝑄=42∗70=2,940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136</xdr:row>
      <xdr:rowOff>202163</xdr:rowOff>
    </xdr:from>
    <xdr:to>
      <xdr:col>8</xdr:col>
      <xdr:colOff>290285</xdr:colOff>
      <xdr:row>149</xdr:row>
      <xdr:rowOff>22654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109951D-778D-1AEB-AE77-43307AA35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96875755" y="27758571"/>
          <a:ext cx="6883918" cy="2448614"/>
        </a:xfrm>
        <a:prstGeom prst="rect">
          <a:avLst/>
        </a:prstGeom>
      </xdr:spPr>
    </xdr:pic>
    <xdr:clientData/>
  </xdr:twoCellAnchor>
  <xdr:twoCellAnchor>
    <xdr:from>
      <xdr:col>7</xdr:col>
      <xdr:colOff>352489</xdr:colOff>
      <xdr:row>162</xdr:row>
      <xdr:rowOff>15551</xdr:rowOff>
    </xdr:from>
    <xdr:to>
      <xdr:col>7</xdr:col>
      <xdr:colOff>352489</xdr:colOff>
      <xdr:row>175</xdr:row>
      <xdr:rowOff>145142</xdr:rowOff>
    </xdr:to>
    <xdr:cxnSp macro="">
      <xdr:nvCxnSpPr>
        <xdr:cNvPr id="99" name="Straight Arrow Connector 98">
          <a:extLst>
            <a:ext uri="{FF2B5EF4-FFF2-40B4-BE49-F238E27FC236}">
              <a16:creationId xmlns:a16="http://schemas.microsoft.com/office/drawing/2014/main" id="{2D275E74-64FD-CA83-1721-4F683328B44A}"/>
            </a:ext>
          </a:extLst>
        </xdr:cNvPr>
        <xdr:cNvCxnSpPr/>
      </xdr:nvCxnSpPr>
      <xdr:spPr>
        <a:xfrm flipV="1">
          <a:off x="13497637755" y="32828204"/>
          <a:ext cx="0" cy="27577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103673</xdr:colOff>
      <xdr:row>174</xdr:row>
      <xdr:rowOff>129592</xdr:rowOff>
    </xdr:from>
    <xdr:to>
      <xdr:col>7</xdr:col>
      <xdr:colOff>492448</xdr:colOff>
      <xdr:row>174</xdr:row>
      <xdr:rowOff>134776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4C96BFC-A537-5643-C4C2-8624B7F61DA0}"/>
            </a:ext>
          </a:extLst>
        </xdr:cNvPr>
        <xdr:cNvCxnSpPr/>
      </xdr:nvCxnSpPr>
      <xdr:spPr>
        <a:xfrm>
          <a:off x="13497497796" y="35368204"/>
          <a:ext cx="3685592" cy="51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254000</xdr:colOff>
      <xdr:row>160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80F5AFDF-A7EC-11B6-8FAA-39E092169BE7}"/>
                </a:ext>
              </a:extLst>
            </xdr:cNvPr>
            <xdr:cNvSpPr txBox="1"/>
          </xdr:nvSpPr>
          <xdr:spPr>
            <a:xfrm>
              <a:off x="13496757131" y="3260686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741265</xdr:colOff>
      <xdr:row>174</xdr:row>
      <xdr:rowOff>22289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8786825D-769D-3E80-0B1F-4FEC314D9234}"/>
                </a:ext>
              </a:extLst>
            </xdr:cNvPr>
            <xdr:cNvSpPr txBox="1"/>
          </xdr:nvSpPr>
          <xdr:spPr>
            <a:xfrm>
              <a:off x="13500390886" y="35260901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331755</xdr:colOff>
      <xdr:row>161</xdr:row>
      <xdr:rowOff>77755</xdr:rowOff>
    </xdr:from>
    <xdr:to>
      <xdr:col>5</xdr:col>
      <xdr:colOff>368041</xdr:colOff>
      <xdr:row>174</xdr:row>
      <xdr:rowOff>134776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A8F41B82-05AD-2460-D941-D541596552DD}"/>
            </a:ext>
          </a:extLst>
        </xdr:cNvPr>
        <xdr:cNvCxnSpPr/>
      </xdr:nvCxnSpPr>
      <xdr:spPr>
        <a:xfrm>
          <a:off x="13499270612" y="32688245"/>
          <a:ext cx="36286" cy="268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554653</xdr:colOff>
      <xdr:row>163</xdr:row>
      <xdr:rowOff>6738</xdr:rowOff>
    </xdr:from>
    <xdr:ext cx="18033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לחלוטין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קשיח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42D61798-8EAF-D8FD-20E9-D55A09079989}"/>
                </a:ext>
              </a:extLst>
            </xdr:cNvPr>
            <xdr:cNvSpPr txBox="1"/>
          </xdr:nvSpPr>
          <xdr:spPr>
            <a:xfrm>
              <a:off x="13498929090" y="33021554"/>
              <a:ext cx="18033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(לחלוטין קשיח)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243632</xdr:colOff>
      <xdr:row>162</xdr:row>
      <xdr:rowOff>139959</xdr:rowOff>
    </xdr:from>
    <xdr:to>
      <xdr:col>6</xdr:col>
      <xdr:colOff>580571</xdr:colOff>
      <xdr:row>171</xdr:row>
      <xdr:rowOff>62205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4E042641-1E8A-7E37-1F33-486F65E6CBF1}"/>
            </a:ext>
          </a:extLst>
        </xdr:cNvPr>
        <xdr:cNvCxnSpPr/>
      </xdr:nvCxnSpPr>
      <xdr:spPr>
        <a:xfrm flipV="1">
          <a:off x="13498233878" y="32952612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57020</xdr:colOff>
      <xdr:row>162</xdr:row>
      <xdr:rowOff>1554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9A7AEE24-EF29-7895-6B6A-AF69163148E0}"/>
                </a:ext>
              </a:extLst>
            </xdr:cNvPr>
            <xdr:cNvSpPr txBox="1"/>
          </xdr:nvSpPr>
          <xdr:spPr>
            <a:xfrm>
              <a:off x="13500250927" y="32814207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264367</xdr:colOff>
      <xdr:row>167</xdr:row>
      <xdr:rowOff>103674</xdr:rowOff>
    </xdr:from>
    <xdr:to>
      <xdr:col>5</xdr:col>
      <xdr:colOff>456163</xdr:colOff>
      <xdr:row>168</xdr:row>
      <xdr:rowOff>108857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CC3069F1-19D1-3AEE-51C7-3C6CAD5D70E0}"/>
            </a:ext>
          </a:extLst>
        </xdr:cNvPr>
        <xdr:cNvSpPr/>
      </xdr:nvSpPr>
      <xdr:spPr>
        <a:xfrm>
          <a:off x="13499182490" y="33927143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388774</xdr:colOff>
      <xdr:row>164</xdr:row>
      <xdr:rowOff>119224</xdr:rowOff>
    </xdr:from>
    <xdr:to>
      <xdr:col>5</xdr:col>
      <xdr:colOff>725713</xdr:colOff>
      <xdr:row>173</xdr:row>
      <xdr:rowOff>41470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5B055964-A9EB-7BAC-CB54-5C0E60D71144}"/>
            </a:ext>
          </a:extLst>
        </xdr:cNvPr>
        <xdr:cNvCxnSpPr/>
      </xdr:nvCxnSpPr>
      <xdr:spPr>
        <a:xfrm flipV="1">
          <a:off x="13498912940" y="33336204"/>
          <a:ext cx="2809551" cy="174171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160694</xdr:colOff>
      <xdr:row>163</xdr:row>
      <xdr:rowOff>198534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A2A6C075-6275-46B9-CCE2-076200525A6A}"/>
                </a:ext>
              </a:extLst>
            </xdr:cNvPr>
            <xdr:cNvSpPr txBox="1"/>
          </xdr:nvSpPr>
          <xdr:spPr>
            <a:xfrm>
              <a:off x="13500971457" y="3321335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222898</xdr:colOff>
      <xdr:row>171</xdr:row>
      <xdr:rowOff>103674</xdr:rowOff>
    </xdr:from>
    <xdr:to>
      <xdr:col>5</xdr:col>
      <xdr:colOff>414694</xdr:colOff>
      <xdr:row>172</xdr:row>
      <xdr:rowOff>108857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2797C7F3-A51B-2F16-6954-9CC6DB67DF0D}"/>
            </a:ext>
          </a:extLst>
        </xdr:cNvPr>
        <xdr:cNvSpPr/>
      </xdr:nvSpPr>
      <xdr:spPr>
        <a:xfrm>
          <a:off x="13499223959" y="34735796"/>
          <a:ext cx="191796" cy="20734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160694</xdr:colOff>
      <xdr:row>167</xdr:row>
      <xdr:rowOff>186613</xdr:rowOff>
    </xdr:from>
    <xdr:to>
      <xdr:col>5</xdr:col>
      <xdr:colOff>165877</xdr:colOff>
      <xdr:row>171</xdr:row>
      <xdr:rowOff>46654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08CC89A0-1AA4-2982-3B5F-5DBCD2435DF3}"/>
            </a:ext>
          </a:extLst>
        </xdr:cNvPr>
        <xdr:cNvCxnSpPr/>
      </xdr:nvCxnSpPr>
      <xdr:spPr>
        <a:xfrm>
          <a:off x="13499472776" y="34010082"/>
          <a:ext cx="5183" cy="6686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710162</xdr:colOff>
      <xdr:row>168</xdr:row>
      <xdr:rowOff>188167</xdr:rowOff>
    </xdr:from>
    <xdr:ext cx="18033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9" name="TextBox 118">
              <a:extLst>
                <a:ext uri="{FF2B5EF4-FFF2-40B4-BE49-F238E27FC236}">
                  <a16:creationId xmlns:a16="http://schemas.microsoft.com/office/drawing/2014/main" id="{E2856C83-446B-CDCA-839E-CF69182FB084}"/>
                </a:ext>
              </a:extLst>
            </xdr:cNvPr>
            <xdr:cNvSpPr txBox="1"/>
          </xdr:nvSpPr>
          <xdr:spPr>
            <a:xfrm>
              <a:off x="13498773581" y="34213800"/>
              <a:ext cx="18033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497633</xdr:colOff>
      <xdr:row>168</xdr:row>
      <xdr:rowOff>5183</xdr:rowOff>
    </xdr:from>
    <xdr:to>
      <xdr:col>7</xdr:col>
      <xdr:colOff>321387</xdr:colOff>
      <xdr:row>168</xdr:row>
      <xdr:rowOff>15551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2AC92821-AA29-F9A7-1053-F34EDD5D2722}"/>
            </a:ext>
          </a:extLst>
        </xdr:cNvPr>
        <xdr:cNvCxnSpPr/>
      </xdr:nvCxnSpPr>
      <xdr:spPr>
        <a:xfrm flipH="1" flipV="1">
          <a:off x="13497668857" y="34030816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352489</xdr:colOff>
      <xdr:row>167</xdr:row>
      <xdr:rowOff>100045</xdr:rowOff>
    </xdr:from>
    <xdr:ext cx="1803318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יצרן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667D3949-2907-52C3-2C8A-DAFB6C50EB58}"/>
                </a:ext>
              </a:extLst>
            </xdr:cNvPr>
            <xdr:cNvSpPr txBox="1"/>
          </xdr:nvSpPr>
          <xdr:spPr>
            <a:xfrm>
              <a:off x="13495834437" y="33923514"/>
              <a:ext cx="1803318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</a:t>
              </a:r>
              <a:r>
                <a:rPr lang="he-IL" sz="1100" b="0" i="0">
                  <a:latin typeface="Cambria Math" panose="02040503050406030204" pitchFamily="18" charset="0"/>
                </a:rPr>
                <a:t>יצרן (0)=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487266</xdr:colOff>
      <xdr:row>172</xdr:row>
      <xdr:rowOff>25917</xdr:rowOff>
    </xdr:from>
    <xdr:to>
      <xdr:col>7</xdr:col>
      <xdr:colOff>311020</xdr:colOff>
      <xdr:row>172</xdr:row>
      <xdr:rowOff>36285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E79CD4E4-9849-B50A-D10A-D00162B7B90A}"/>
            </a:ext>
          </a:extLst>
        </xdr:cNvPr>
        <xdr:cNvCxnSpPr/>
      </xdr:nvCxnSpPr>
      <xdr:spPr>
        <a:xfrm flipH="1" flipV="1">
          <a:off x="13497679224" y="34860203"/>
          <a:ext cx="1472163" cy="1036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7</xdr:col>
      <xdr:colOff>336938</xdr:colOff>
      <xdr:row>171</xdr:row>
      <xdr:rowOff>100045</xdr:rowOff>
    </xdr:from>
    <xdr:ext cx="1803318" cy="19781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צרכן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D228FB62-5FB3-E6D9-254A-557C4E768081}"/>
                </a:ext>
              </a:extLst>
            </xdr:cNvPr>
            <xdr:cNvSpPr txBox="1"/>
          </xdr:nvSpPr>
          <xdr:spPr>
            <a:xfrm>
              <a:off x="13495849988" y="34732167"/>
              <a:ext cx="1803318" cy="19781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𝑃_1=𝑃(</a:t>
              </a:r>
              <a:r>
                <a:rPr lang="he-IL" sz="1100" b="0" i="0">
                  <a:latin typeface="Cambria Math" panose="02040503050406030204" pitchFamily="18" charset="0"/>
                </a:rPr>
                <a:t>צרכן)=</a:t>
              </a:r>
              <a:r>
                <a:rPr lang="en-US" sz="1100" b="0" i="0">
                  <a:latin typeface="Cambria Math" panose="02040503050406030204" pitchFamily="18" charset="0"/>
                </a:rPr>
                <a:t>𝑃_0−𝑆𝑈𝐵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0</xdr:colOff>
      <xdr:row>187</xdr:row>
      <xdr:rowOff>0</xdr:rowOff>
    </xdr:from>
    <xdr:to>
      <xdr:col>9</xdr:col>
      <xdr:colOff>354563</xdr:colOff>
      <xdr:row>202</xdr:row>
      <xdr:rowOff>74866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6BD6970D-014A-80D2-C60F-B23075B78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5987273" y="37866735"/>
          <a:ext cx="7772400" cy="3107315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213</xdr:row>
      <xdr:rowOff>145142</xdr:rowOff>
    </xdr:from>
    <xdr:to>
      <xdr:col>3</xdr:col>
      <xdr:colOff>352490</xdr:colOff>
      <xdr:row>223</xdr:row>
      <xdr:rowOff>119225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253AC669-0ABE-C9D0-B93F-18EAF3E9BD3F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222</xdr:row>
      <xdr:rowOff>88122</xdr:rowOff>
    </xdr:from>
    <xdr:to>
      <xdr:col>3</xdr:col>
      <xdr:colOff>819020</xdr:colOff>
      <xdr:row>222</xdr:row>
      <xdr:rowOff>88122</xdr:rowOff>
    </xdr:to>
    <xdr:cxnSp macro="">
      <xdr:nvCxnSpPr>
        <xdr:cNvPr id="130" name="Straight Arrow Connector 129">
          <a:extLst>
            <a:ext uri="{FF2B5EF4-FFF2-40B4-BE49-F238E27FC236}">
              <a16:creationId xmlns:a16="http://schemas.microsoft.com/office/drawing/2014/main" id="{F5CCC84E-F6A1-B918-C7D2-65A8720CDD0E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3" name="TextBox 132">
              <a:extLst>
                <a:ext uri="{FF2B5EF4-FFF2-40B4-BE49-F238E27FC236}">
                  <a16:creationId xmlns:a16="http://schemas.microsoft.com/office/drawing/2014/main" id="{3A567D05-5B58-745C-00A6-ACC54B4D2D20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6A2AC318-9E2E-1271-5DB8-19123C169197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214</xdr:row>
      <xdr:rowOff>88122</xdr:rowOff>
    </xdr:from>
    <xdr:to>
      <xdr:col>2</xdr:col>
      <xdr:colOff>694612</xdr:colOff>
      <xdr:row>220</xdr:row>
      <xdr:rowOff>103674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DF93172-9292-A410-10C8-183910938E6C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215</xdr:row>
      <xdr:rowOff>25918</xdr:rowOff>
    </xdr:from>
    <xdr:to>
      <xdr:col>2</xdr:col>
      <xdr:colOff>741265</xdr:colOff>
      <xdr:row>220</xdr:row>
      <xdr:rowOff>98490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5CF629D8-8892-BDC7-E162-47BB30082048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1EE860CB-7156-FF34-6660-C0A3EDC19825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135DBA41-9B9C-3E0E-A0F1-8DDBE90811DB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213</xdr:row>
      <xdr:rowOff>145142</xdr:rowOff>
    </xdr:from>
    <xdr:to>
      <xdr:col>8</xdr:col>
      <xdr:colOff>352490</xdr:colOff>
      <xdr:row>223</xdr:row>
      <xdr:rowOff>119225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AAA1D93-0767-C94F-910E-0A9A728B6586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222</xdr:row>
      <xdr:rowOff>88122</xdr:rowOff>
    </xdr:from>
    <xdr:to>
      <xdr:col>8</xdr:col>
      <xdr:colOff>819020</xdr:colOff>
      <xdr:row>222</xdr:row>
      <xdr:rowOff>88122</xdr:rowOff>
    </xdr:to>
    <xdr:cxnSp macro="">
      <xdr:nvCxnSpPr>
        <xdr:cNvPr id="143" name="Straight Arrow Connector 142">
          <a:extLst>
            <a:ext uri="{FF2B5EF4-FFF2-40B4-BE49-F238E27FC236}">
              <a16:creationId xmlns:a16="http://schemas.microsoft.com/office/drawing/2014/main" id="{A474E347-BF2F-EE45-AA73-400231FC4E6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212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116A994D-1FE9-A340-B16C-E94CDB252167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221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807AEF6-671E-AF42-BF1E-97A34C879A71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214</xdr:row>
      <xdr:rowOff>62204</xdr:rowOff>
    </xdr:from>
    <xdr:to>
      <xdr:col>7</xdr:col>
      <xdr:colOff>694612</xdr:colOff>
      <xdr:row>220</xdr:row>
      <xdr:rowOff>103674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57AF3F1D-F1BF-4145-B66A-685395844740}"/>
            </a:ext>
          </a:extLst>
        </xdr:cNvPr>
        <xdr:cNvCxnSpPr/>
      </xdr:nvCxnSpPr>
      <xdr:spPr>
        <a:xfrm flipV="1">
          <a:off x="13501416653" y="43387347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215</xdr:row>
      <xdr:rowOff>25918</xdr:rowOff>
    </xdr:from>
    <xdr:to>
      <xdr:col>7</xdr:col>
      <xdr:colOff>741265</xdr:colOff>
      <xdr:row>220</xdr:row>
      <xdr:rowOff>98490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5AABA6D2-6452-F943-BE4E-3DD590C5C8B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213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C00915F6-DEDE-734B-B6C6-FD64879D3F8D}"/>
                </a:ext>
              </a:extLst>
            </xdr:cNvPr>
            <xdr:cNvSpPr txBox="1"/>
          </xdr:nvSpPr>
          <xdr:spPr>
            <a:xfrm>
              <a:off x="1350260949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220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21B0F83E-3CD8-414E-BDA1-03DD45A6BE9F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215</xdr:row>
      <xdr:rowOff>139959</xdr:rowOff>
    </xdr:from>
    <xdr:to>
      <xdr:col>2</xdr:col>
      <xdr:colOff>191795</xdr:colOff>
      <xdr:row>221</xdr:row>
      <xdr:rowOff>181428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7A4E34A8-FB6C-09AE-6D89-524A07BAF964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214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9B634AB-4FD1-B4B5-D40F-D9C31CDE288A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819020</xdr:colOff>
      <xdr:row>217</xdr:row>
      <xdr:rowOff>51836</xdr:rowOff>
    </xdr:from>
    <xdr:to>
      <xdr:col>2</xdr:col>
      <xdr:colOff>160694</xdr:colOff>
      <xdr:row>217</xdr:row>
      <xdr:rowOff>196979</xdr:rowOff>
    </xdr:to>
    <xdr:sp macro="" textlink="">
      <xdr:nvSpPr>
        <xdr:cNvPr id="152" name="Oval 151">
          <a:extLst>
            <a:ext uri="{FF2B5EF4-FFF2-40B4-BE49-F238E27FC236}">
              <a16:creationId xmlns:a16="http://schemas.microsoft.com/office/drawing/2014/main" id="{D080D7CF-F402-E62A-7602-42A07C0BC62A}"/>
            </a:ext>
          </a:extLst>
        </xdr:cNvPr>
        <xdr:cNvSpPr/>
      </xdr:nvSpPr>
      <xdr:spPr>
        <a:xfrm>
          <a:off x="13501950571" y="43983469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342122</xdr:colOff>
      <xdr:row>218</xdr:row>
      <xdr:rowOff>196979</xdr:rowOff>
    </xdr:from>
    <xdr:to>
      <xdr:col>1</xdr:col>
      <xdr:colOff>508000</xdr:colOff>
      <xdr:row>219</xdr:row>
      <xdr:rowOff>139959</xdr:rowOff>
    </xdr:to>
    <xdr:sp macro="" textlink="">
      <xdr:nvSpPr>
        <xdr:cNvPr id="153" name="Oval 152">
          <a:extLst>
            <a:ext uri="{FF2B5EF4-FFF2-40B4-BE49-F238E27FC236}">
              <a16:creationId xmlns:a16="http://schemas.microsoft.com/office/drawing/2014/main" id="{D0BD8909-5CBE-0729-308F-B704C4E8D664}"/>
            </a:ext>
          </a:extLst>
        </xdr:cNvPr>
        <xdr:cNvSpPr/>
      </xdr:nvSpPr>
      <xdr:spPr>
        <a:xfrm>
          <a:off x="13502427469" y="4433077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225</xdr:row>
      <xdr:rowOff>10367</xdr:rowOff>
    </xdr:from>
    <xdr:to>
      <xdr:col>5</xdr:col>
      <xdr:colOff>710163</xdr:colOff>
      <xdr:row>225</xdr:row>
      <xdr:rowOff>155510</xdr:rowOff>
    </xdr:to>
    <xdr:sp macro="" textlink="">
      <xdr:nvSpPr>
        <xdr:cNvPr id="155" name="Left Arrow 154">
          <a:extLst>
            <a:ext uri="{FF2B5EF4-FFF2-40B4-BE49-F238E27FC236}">
              <a16:creationId xmlns:a16="http://schemas.microsoft.com/office/drawing/2014/main" id="{EFAAA47E-883E-619D-0B2D-D280BFB4BF05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213</xdr:row>
      <xdr:rowOff>31101</xdr:rowOff>
    </xdr:from>
    <xdr:to>
      <xdr:col>7</xdr:col>
      <xdr:colOff>248816</xdr:colOff>
      <xdr:row>218</xdr:row>
      <xdr:rowOff>103673</xdr:rowOff>
    </xdr:to>
    <xdr:cxnSp macro="">
      <xdr:nvCxnSpPr>
        <xdr:cNvPr id="156" name="Straight Connector 155">
          <a:extLst>
            <a:ext uri="{FF2B5EF4-FFF2-40B4-BE49-F238E27FC236}">
              <a16:creationId xmlns:a16="http://schemas.microsoft.com/office/drawing/2014/main" id="{C2392A21-E18B-97F9-D410-D68607C40185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217</xdr:row>
      <xdr:rowOff>46652</xdr:rowOff>
    </xdr:from>
    <xdr:to>
      <xdr:col>7</xdr:col>
      <xdr:colOff>160693</xdr:colOff>
      <xdr:row>217</xdr:row>
      <xdr:rowOff>191795</xdr:rowOff>
    </xdr:to>
    <xdr:sp macro="" textlink="">
      <xdr:nvSpPr>
        <xdr:cNvPr id="157" name="Oval 156">
          <a:extLst>
            <a:ext uri="{FF2B5EF4-FFF2-40B4-BE49-F238E27FC236}">
              <a16:creationId xmlns:a16="http://schemas.microsoft.com/office/drawing/2014/main" id="{C3D790EC-7B73-94CA-D263-DEB934479565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215</xdr:row>
      <xdr:rowOff>25918</xdr:rowOff>
    </xdr:from>
    <xdr:to>
      <xdr:col>6</xdr:col>
      <xdr:colOff>518368</xdr:colOff>
      <xdr:row>215</xdr:row>
      <xdr:rowOff>171061</xdr:rowOff>
    </xdr:to>
    <xdr:sp macro="" textlink="">
      <xdr:nvSpPr>
        <xdr:cNvPr id="158" name="Oval 157">
          <a:extLst>
            <a:ext uri="{FF2B5EF4-FFF2-40B4-BE49-F238E27FC236}">
              <a16:creationId xmlns:a16="http://schemas.microsoft.com/office/drawing/2014/main" id="{03F8DB7B-5A49-B645-26B6-8422601480D8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218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8BAB5D62-131B-DCC7-9FBF-6F21ACDD7C52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237</xdr:row>
      <xdr:rowOff>145142</xdr:rowOff>
    </xdr:from>
    <xdr:to>
      <xdr:col>7</xdr:col>
      <xdr:colOff>352490</xdr:colOff>
      <xdr:row>247</xdr:row>
      <xdr:rowOff>119225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B0C19C78-BB1B-364F-963C-2A1404D6C85B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246</xdr:row>
      <xdr:rowOff>88122</xdr:rowOff>
    </xdr:from>
    <xdr:to>
      <xdr:col>7</xdr:col>
      <xdr:colOff>819020</xdr:colOff>
      <xdr:row>246</xdr:row>
      <xdr:rowOff>88122</xdr:rowOff>
    </xdr:to>
    <xdr:cxnSp macro="">
      <xdr:nvCxnSpPr>
        <xdr:cNvPr id="162" name="Straight Arrow Connector 161">
          <a:extLst>
            <a:ext uri="{FF2B5EF4-FFF2-40B4-BE49-F238E27FC236}">
              <a16:creationId xmlns:a16="http://schemas.microsoft.com/office/drawing/2014/main" id="{35F7C90F-3B7D-874C-A708-126B418809BE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236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3" name="TextBox 162">
              <a:extLst>
                <a:ext uri="{FF2B5EF4-FFF2-40B4-BE49-F238E27FC236}">
                  <a16:creationId xmlns:a16="http://schemas.microsoft.com/office/drawing/2014/main" id="{F0B27D25-A3CE-9C47-8E95-9E50C484114F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245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1CE9C83-999D-6942-A809-8689C914F904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238</xdr:row>
      <xdr:rowOff>62204</xdr:rowOff>
    </xdr:from>
    <xdr:to>
      <xdr:col>6</xdr:col>
      <xdr:colOff>694612</xdr:colOff>
      <xdr:row>244</xdr:row>
      <xdr:rowOff>103674</xdr:rowOff>
    </xdr:to>
    <xdr:cxnSp macro="">
      <xdr:nvCxnSpPr>
        <xdr:cNvPr id="165" name="Straight Connector 164">
          <a:extLst>
            <a:ext uri="{FF2B5EF4-FFF2-40B4-BE49-F238E27FC236}">
              <a16:creationId xmlns:a16="http://schemas.microsoft.com/office/drawing/2014/main" id="{FF4B301C-D7D5-8A46-9120-D143EF349A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239</xdr:row>
      <xdr:rowOff>25918</xdr:rowOff>
    </xdr:from>
    <xdr:to>
      <xdr:col>6</xdr:col>
      <xdr:colOff>741265</xdr:colOff>
      <xdr:row>244</xdr:row>
      <xdr:rowOff>98490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CA033DFA-CF7B-D042-A1E5-0729F111FDD7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237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DE9AE5A8-40AB-7844-9CE5-5E956883F9A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244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21365F53-8115-1341-9D0A-FCE1B648732A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241</xdr:row>
      <xdr:rowOff>46652</xdr:rowOff>
    </xdr:from>
    <xdr:to>
      <xdr:col>6</xdr:col>
      <xdr:colOff>160693</xdr:colOff>
      <xdr:row>241</xdr:row>
      <xdr:rowOff>191795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66A6AFF-4B06-3540-BC6B-36BAC055F5CD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5</xdr:col>
      <xdr:colOff>508001</xdr:colOff>
      <xdr:row>236</xdr:row>
      <xdr:rowOff>72571</xdr:rowOff>
    </xdr:from>
    <xdr:to>
      <xdr:col>7</xdr:col>
      <xdr:colOff>202163</xdr:colOff>
      <xdr:row>242</xdr:row>
      <xdr:rowOff>114042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D1C75088-0CB9-5E8E-FD09-DCDBD26B15D1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239</xdr:row>
      <xdr:rowOff>145142</xdr:rowOff>
    </xdr:from>
    <xdr:to>
      <xdr:col>6</xdr:col>
      <xdr:colOff>580571</xdr:colOff>
      <xdr:row>240</xdr:row>
      <xdr:rowOff>88121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2FCA9F7E-CC84-2709-E4C0-F8FA2F7A9BC1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5</xdr:col>
      <xdr:colOff>222897</xdr:colOff>
      <xdr:row>235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E10B3D82-B59B-C6E5-243E-26F4492206E5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352490</xdr:colOff>
      <xdr:row>253</xdr:row>
      <xdr:rowOff>145142</xdr:rowOff>
    </xdr:from>
    <xdr:to>
      <xdr:col>7</xdr:col>
      <xdr:colOff>352490</xdr:colOff>
      <xdr:row>263</xdr:row>
      <xdr:rowOff>119225</xdr:rowOff>
    </xdr:to>
    <xdr:cxnSp macro="">
      <xdr:nvCxnSpPr>
        <xdr:cNvPr id="177" name="Straight Arrow Connector 176">
          <a:extLst>
            <a:ext uri="{FF2B5EF4-FFF2-40B4-BE49-F238E27FC236}">
              <a16:creationId xmlns:a16="http://schemas.microsoft.com/office/drawing/2014/main" id="{D981662A-5FF7-964E-951A-3BA6E3AB0746}"/>
            </a:ext>
          </a:extLst>
        </xdr:cNvPr>
        <xdr:cNvCxnSpPr/>
      </xdr:nvCxnSpPr>
      <xdr:spPr>
        <a:xfrm flipV="1">
          <a:off x="13497637754" y="48120040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658326</xdr:colOff>
      <xdr:row>262</xdr:row>
      <xdr:rowOff>88122</xdr:rowOff>
    </xdr:from>
    <xdr:to>
      <xdr:col>7</xdr:col>
      <xdr:colOff>819020</xdr:colOff>
      <xdr:row>262</xdr:row>
      <xdr:rowOff>88122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4017FFC5-E568-BC4D-B7FE-D5251ADAA2EA}"/>
            </a:ext>
          </a:extLst>
        </xdr:cNvPr>
        <xdr:cNvCxnSpPr/>
      </xdr:nvCxnSpPr>
      <xdr:spPr>
        <a:xfrm>
          <a:off x="13497171224" y="49882489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124408</xdr:colOff>
      <xdr:row>252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9AEE84A9-1529-3B44-86B5-4C1EE1AEC4CD}"/>
                </a:ext>
              </a:extLst>
            </xdr:cNvPr>
            <xdr:cNvSpPr txBox="1"/>
          </xdr:nvSpPr>
          <xdr:spPr>
            <a:xfrm>
              <a:off x="13497368804" y="47945352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290285</xdr:colOff>
      <xdr:row>261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0480EB4D-52EB-A04D-9FF5-8D984FBC6269}"/>
                </a:ext>
              </a:extLst>
            </xdr:cNvPr>
            <xdr:cNvSpPr txBox="1"/>
          </xdr:nvSpPr>
          <xdr:spPr>
            <a:xfrm>
              <a:off x="13499675540" y="4979073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176245</xdr:colOff>
      <xdr:row>254</xdr:row>
      <xdr:rowOff>62204</xdr:rowOff>
    </xdr:from>
    <xdr:to>
      <xdr:col>6</xdr:col>
      <xdr:colOff>694612</xdr:colOff>
      <xdr:row>260</xdr:row>
      <xdr:rowOff>103674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6275BEE5-4082-784C-AB7E-AF4DDAE45D5A}"/>
            </a:ext>
          </a:extLst>
        </xdr:cNvPr>
        <xdr:cNvCxnSpPr/>
      </xdr:nvCxnSpPr>
      <xdr:spPr>
        <a:xfrm flipV="1">
          <a:off x="13498119837" y="48239265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134775</xdr:colOff>
      <xdr:row>255</xdr:row>
      <xdr:rowOff>25918</xdr:rowOff>
    </xdr:from>
    <xdr:to>
      <xdr:col>6</xdr:col>
      <xdr:colOff>741265</xdr:colOff>
      <xdr:row>260</xdr:row>
      <xdr:rowOff>98490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1EF50CD4-2839-9D4B-A36F-4FB8F9E95089}"/>
            </a:ext>
          </a:extLst>
        </xdr:cNvPr>
        <xdr:cNvCxnSpPr/>
      </xdr:nvCxnSpPr>
      <xdr:spPr>
        <a:xfrm>
          <a:off x="13498073184" y="48405142"/>
          <a:ext cx="1430694" cy="108338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653142</xdr:colOff>
      <xdr:row>253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7551E2AF-B373-AB4B-A57E-52B67AE3D20F}"/>
                </a:ext>
              </a:extLst>
            </xdr:cNvPr>
            <xdr:cNvSpPr txBox="1"/>
          </xdr:nvSpPr>
          <xdr:spPr>
            <a:xfrm>
              <a:off x="13499312683" y="48064575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601305</xdr:colOff>
      <xdr:row>260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8F242B78-A372-1C42-917F-343C71714669}"/>
                </a:ext>
              </a:extLst>
            </xdr:cNvPr>
            <xdr:cNvSpPr txBox="1"/>
          </xdr:nvSpPr>
          <xdr:spPr>
            <a:xfrm>
              <a:off x="13499364520" y="4939678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819020</xdr:colOff>
      <xdr:row>257</xdr:row>
      <xdr:rowOff>46652</xdr:rowOff>
    </xdr:from>
    <xdr:to>
      <xdr:col>6</xdr:col>
      <xdr:colOff>160693</xdr:colOff>
      <xdr:row>257</xdr:row>
      <xdr:rowOff>191795</xdr:rowOff>
    </xdr:to>
    <xdr:sp macro="" textlink="">
      <xdr:nvSpPr>
        <xdr:cNvPr id="185" name="Oval 184">
          <a:extLst>
            <a:ext uri="{FF2B5EF4-FFF2-40B4-BE49-F238E27FC236}">
              <a16:creationId xmlns:a16="http://schemas.microsoft.com/office/drawing/2014/main" id="{049E5719-34B4-284D-BCEA-70C76DB3A49D}"/>
            </a:ext>
          </a:extLst>
        </xdr:cNvPr>
        <xdr:cNvSpPr/>
      </xdr:nvSpPr>
      <xdr:spPr>
        <a:xfrm>
          <a:off x="13498653756" y="48830203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508001</xdr:colOff>
      <xdr:row>252</xdr:row>
      <xdr:rowOff>72571</xdr:rowOff>
    </xdr:from>
    <xdr:to>
      <xdr:col>7</xdr:col>
      <xdr:colOff>202163</xdr:colOff>
      <xdr:row>258</xdr:row>
      <xdr:rowOff>114042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505B8E62-C149-F548-918E-21952E046CA5}"/>
            </a:ext>
          </a:extLst>
        </xdr:cNvPr>
        <xdr:cNvCxnSpPr/>
      </xdr:nvCxnSpPr>
      <xdr:spPr>
        <a:xfrm flipV="1">
          <a:off x="13497788081" y="47845306"/>
          <a:ext cx="1342571" cy="12544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414694</xdr:colOff>
      <xdr:row>255</xdr:row>
      <xdr:rowOff>145142</xdr:rowOff>
    </xdr:from>
    <xdr:to>
      <xdr:col>6</xdr:col>
      <xdr:colOff>580571</xdr:colOff>
      <xdr:row>256</xdr:row>
      <xdr:rowOff>88121</xdr:rowOff>
    </xdr:to>
    <xdr:sp macro="" textlink="">
      <xdr:nvSpPr>
        <xdr:cNvPr id="187" name="Oval 186">
          <a:extLst>
            <a:ext uri="{FF2B5EF4-FFF2-40B4-BE49-F238E27FC236}">
              <a16:creationId xmlns:a16="http://schemas.microsoft.com/office/drawing/2014/main" id="{45730DF8-7E59-8B4E-92F3-1AAB1C633BDA}"/>
            </a:ext>
          </a:extLst>
        </xdr:cNvPr>
        <xdr:cNvSpPr/>
      </xdr:nvSpPr>
      <xdr:spPr>
        <a:xfrm>
          <a:off x="13498233878" y="48524366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222897</xdr:colOff>
      <xdr:row>251</xdr:row>
      <xdr:rowOff>110412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90F1078D-F569-1842-9D9A-5962C8E00412}"/>
                </a:ext>
              </a:extLst>
            </xdr:cNvPr>
            <xdr:cNvSpPr txBox="1"/>
          </xdr:nvSpPr>
          <xdr:spPr>
            <a:xfrm>
              <a:off x="13498918724" y="4768098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679060</xdr:colOff>
      <xdr:row>256</xdr:row>
      <xdr:rowOff>72570</xdr:rowOff>
    </xdr:from>
    <xdr:to>
      <xdr:col>7</xdr:col>
      <xdr:colOff>461345</xdr:colOff>
      <xdr:row>261</xdr:row>
      <xdr:rowOff>145142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4EA9430B-233B-F328-EC2D-4A257A4EEF96}"/>
            </a:ext>
          </a:extLst>
        </xdr:cNvPr>
        <xdr:cNvCxnSpPr/>
      </xdr:nvCxnSpPr>
      <xdr:spPr>
        <a:xfrm>
          <a:off x="13497528899" y="5188857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378406</xdr:colOff>
      <xdr:row>258</xdr:row>
      <xdr:rowOff>191795</xdr:rowOff>
    </xdr:from>
    <xdr:to>
      <xdr:col>6</xdr:col>
      <xdr:colOff>544283</xdr:colOff>
      <xdr:row>259</xdr:row>
      <xdr:rowOff>134775</xdr:rowOff>
    </xdr:to>
    <xdr:sp macro="" textlink="">
      <xdr:nvSpPr>
        <xdr:cNvPr id="190" name="Oval 189">
          <a:extLst>
            <a:ext uri="{FF2B5EF4-FFF2-40B4-BE49-F238E27FC236}">
              <a16:creationId xmlns:a16="http://schemas.microsoft.com/office/drawing/2014/main" id="{EFBE1F3B-15A0-4F1E-D33D-1C881F548B02}"/>
            </a:ext>
          </a:extLst>
        </xdr:cNvPr>
        <xdr:cNvSpPr/>
      </xdr:nvSpPr>
      <xdr:spPr>
        <a:xfrm>
          <a:off x="13498270166" y="52412122"/>
          <a:ext cx="165877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336938</xdr:colOff>
      <xdr:row>261</xdr:row>
      <xdr:rowOff>53393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C2BFB99E-2371-494B-B70F-C6C62AAE30CE}"/>
                </a:ext>
              </a:extLst>
            </xdr:cNvPr>
            <xdr:cNvSpPr txBox="1"/>
          </xdr:nvSpPr>
          <xdr:spPr>
            <a:xfrm>
              <a:off x="13498804683" y="52880209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352490</xdr:colOff>
      <xdr:row>268</xdr:row>
      <xdr:rowOff>145142</xdr:rowOff>
    </xdr:from>
    <xdr:to>
      <xdr:col>3</xdr:col>
      <xdr:colOff>352490</xdr:colOff>
      <xdr:row>278</xdr:row>
      <xdr:rowOff>119225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DB9AB5B2-2BBB-B440-8D46-6D51A3734E61}"/>
            </a:ext>
          </a:extLst>
        </xdr:cNvPr>
        <xdr:cNvCxnSpPr/>
      </xdr:nvCxnSpPr>
      <xdr:spPr>
        <a:xfrm flipV="1">
          <a:off x="13500934571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277</xdr:row>
      <xdr:rowOff>88122</xdr:rowOff>
    </xdr:from>
    <xdr:to>
      <xdr:col>3</xdr:col>
      <xdr:colOff>819020</xdr:colOff>
      <xdr:row>277</xdr:row>
      <xdr:rowOff>88122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49B1449-C477-AA42-BDBE-5CF2A46CEEED}"/>
            </a:ext>
          </a:extLst>
        </xdr:cNvPr>
        <xdr:cNvCxnSpPr/>
      </xdr:nvCxnSpPr>
      <xdr:spPr>
        <a:xfrm>
          <a:off x="13500468041" y="4503057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B69A3C00-6A58-2E4C-AFF3-07BDDEDE6C81}"/>
                </a:ext>
              </a:extLst>
            </xdr:cNvPr>
            <xdr:cNvSpPr txBox="1"/>
          </xdr:nvSpPr>
          <xdr:spPr>
            <a:xfrm>
              <a:off x="13500665621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30839C01-A331-E042-9914-18973B76B392}"/>
                </a:ext>
              </a:extLst>
            </xdr:cNvPr>
            <xdr:cNvSpPr txBox="1"/>
          </xdr:nvSpPr>
          <xdr:spPr>
            <a:xfrm>
              <a:off x="1350297235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269</xdr:row>
      <xdr:rowOff>88122</xdr:rowOff>
    </xdr:from>
    <xdr:to>
      <xdr:col>2</xdr:col>
      <xdr:colOff>694612</xdr:colOff>
      <xdr:row>275</xdr:row>
      <xdr:rowOff>103674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8AC54507-2DA8-494C-B7BD-F75C551A424E}"/>
            </a:ext>
          </a:extLst>
        </xdr:cNvPr>
        <xdr:cNvCxnSpPr/>
      </xdr:nvCxnSpPr>
      <xdr:spPr>
        <a:xfrm flipV="1">
          <a:off x="13501416653" y="43413265"/>
          <a:ext cx="1321837" cy="122853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270</xdr:row>
      <xdr:rowOff>25918</xdr:rowOff>
    </xdr:from>
    <xdr:to>
      <xdr:col>2</xdr:col>
      <xdr:colOff>741265</xdr:colOff>
      <xdr:row>275</xdr:row>
      <xdr:rowOff>98490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A2FDCA93-4921-BC46-95AC-A082858C7C0A}"/>
            </a:ext>
          </a:extLst>
        </xdr:cNvPr>
        <xdr:cNvCxnSpPr/>
      </xdr:nvCxnSpPr>
      <xdr:spPr>
        <a:xfrm>
          <a:off x="13501370000" y="4355322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F5038363-628F-7845-A677-CE786111F6BE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7B2D4B74-4CB6-8748-91E3-75EF87B3052D}"/>
                </a:ext>
              </a:extLst>
            </xdr:cNvPr>
            <xdr:cNvSpPr txBox="1"/>
          </xdr:nvSpPr>
          <xdr:spPr>
            <a:xfrm>
              <a:off x="1350266133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352490</xdr:colOff>
      <xdr:row>268</xdr:row>
      <xdr:rowOff>145142</xdr:rowOff>
    </xdr:from>
    <xdr:to>
      <xdr:col>8</xdr:col>
      <xdr:colOff>352490</xdr:colOff>
      <xdr:row>278</xdr:row>
      <xdr:rowOff>119225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2972BCD-3BAA-C842-8237-9B6293119768}"/>
            </a:ext>
          </a:extLst>
        </xdr:cNvPr>
        <xdr:cNvCxnSpPr/>
      </xdr:nvCxnSpPr>
      <xdr:spPr>
        <a:xfrm flipV="1">
          <a:off x="13496813550" y="43268122"/>
          <a:ext cx="0" cy="19957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658326</xdr:colOff>
      <xdr:row>277</xdr:row>
      <xdr:rowOff>88122</xdr:rowOff>
    </xdr:from>
    <xdr:to>
      <xdr:col>8</xdr:col>
      <xdr:colOff>819020</xdr:colOff>
      <xdr:row>277</xdr:row>
      <xdr:rowOff>88122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023A529E-7164-DC47-AA73-37480F19E3C2}"/>
            </a:ext>
          </a:extLst>
        </xdr:cNvPr>
        <xdr:cNvCxnSpPr/>
      </xdr:nvCxnSpPr>
      <xdr:spPr>
        <a:xfrm>
          <a:off x="13496347020" y="45030571"/>
          <a:ext cx="2633307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124408</xdr:colOff>
      <xdr:row>267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2" name="TextBox 201">
              <a:extLst>
                <a:ext uri="{FF2B5EF4-FFF2-40B4-BE49-F238E27FC236}">
                  <a16:creationId xmlns:a16="http://schemas.microsoft.com/office/drawing/2014/main" id="{24B0429C-6351-D247-83D6-B84315811412}"/>
                </a:ext>
              </a:extLst>
            </xdr:cNvPr>
            <xdr:cNvSpPr txBox="1"/>
          </xdr:nvSpPr>
          <xdr:spPr>
            <a:xfrm>
              <a:off x="13496544600" y="4309343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290285</xdr:colOff>
      <xdr:row>276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3" name="TextBox 202">
              <a:extLst>
                <a:ext uri="{FF2B5EF4-FFF2-40B4-BE49-F238E27FC236}">
                  <a16:creationId xmlns:a16="http://schemas.microsoft.com/office/drawing/2014/main" id="{E6B19563-1D07-C244-AC78-548766494F00}"/>
                </a:ext>
              </a:extLst>
            </xdr:cNvPr>
            <xdr:cNvSpPr txBox="1"/>
          </xdr:nvSpPr>
          <xdr:spPr>
            <a:xfrm>
              <a:off x="13498851336" y="4493882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176245</xdr:colOff>
      <xdr:row>269</xdr:row>
      <xdr:rowOff>62204</xdr:rowOff>
    </xdr:from>
    <xdr:to>
      <xdr:col>7</xdr:col>
      <xdr:colOff>694612</xdr:colOff>
      <xdr:row>275</xdr:row>
      <xdr:rowOff>103674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BCF7E63D-2F3D-854E-8847-7BA2958CB46F}"/>
            </a:ext>
          </a:extLst>
        </xdr:cNvPr>
        <xdr:cNvCxnSpPr/>
      </xdr:nvCxnSpPr>
      <xdr:spPr>
        <a:xfrm flipV="1">
          <a:off x="13497295632" y="43387347"/>
          <a:ext cx="1342572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134775</xdr:colOff>
      <xdr:row>270</xdr:row>
      <xdr:rowOff>25918</xdr:rowOff>
    </xdr:from>
    <xdr:to>
      <xdr:col>7</xdr:col>
      <xdr:colOff>741265</xdr:colOff>
      <xdr:row>275</xdr:row>
      <xdr:rowOff>98490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E52FA0C4-75FB-234D-B35E-8FE97639F158}"/>
            </a:ext>
          </a:extLst>
        </xdr:cNvPr>
        <xdr:cNvCxnSpPr/>
      </xdr:nvCxnSpPr>
      <xdr:spPr>
        <a:xfrm>
          <a:off x="13497248979" y="43553224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653142</xdr:colOff>
      <xdr:row>268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7CEBE62E-81EA-164D-B6A5-871C15AB82FA}"/>
                </a:ext>
              </a:extLst>
            </xdr:cNvPr>
            <xdr:cNvSpPr txBox="1"/>
          </xdr:nvSpPr>
          <xdr:spPr>
            <a:xfrm>
              <a:off x="13498488479" y="4321265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601305</xdr:colOff>
      <xdr:row>275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71208B10-0526-EC41-9683-687FF98B108C}"/>
                </a:ext>
              </a:extLst>
            </xdr:cNvPr>
            <xdr:cNvSpPr txBox="1"/>
          </xdr:nvSpPr>
          <xdr:spPr>
            <a:xfrm>
              <a:off x="13498540316" y="44544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497632</xdr:colOff>
      <xdr:row>270</xdr:row>
      <xdr:rowOff>139959</xdr:rowOff>
    </xdr:from>
    <xdr:to>
      <xdr:col>2</xdr:col>
      <xdr:colOff>191795</xdr:colOff>
      <xdr:row>276</xdr:row>
      <xdr:rowOff>181428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84AD9FE3-760A-FC40-BE78-3B8E43983C40}"/>
            </a:ext>
          </a:extLst>
        </xdr:cNvPr>
        <xdr:cNvCxnSpPr/>
      </xdr:nvCxnSpPr>
      <xdr:spPr>
        <a:xfrm flipV="1">
          <a:off x="13501919470" y="43667265"/>
          <a:ext cx="1342571" cy="125444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155509</xdr:colOff>
      <xdr:row>269</xdr:row>
      <xdr:rowOff>198534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6CFE1891-429F-124D-A599-E9784005A9A6}"/>
                </a:ext>
              </a:extLst>
            </xdr:cNvPr>
            <xdr:cNvSpPr txBox="1"/>
          </xdr:nvSpPr>
          <xdr:spPr>
            <a:xfrm>
              <a:off x="13503107132" y="43523677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347307</xdr:colOff>
      <xdr:row>273</xdr:row>
      <xdr:rowOff>191795</xdr:rowOff>
    </xdr:from>
    <xdr:to>
      <xdr:col>1</xdr:col>
      <xdr:colOff>513185</xdr:colOff>
      <xdr:row>274</xdr:row>
      <xdr:rowOff>134775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AC77E1C-C4B6-5146-9139-2BC0D012B661}"/>
            </a:ext>
          </a:extLst>
        </xdr:cNvPr>
        <xdr:cNvSpPr/>
      </xdr:nvSpPr>
      <xdr:spPr>
        <a:xfrm>
          <a:off x="13502422284" y="55444571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813837</xdr:colOff>
      <xdr:row>272</xdr:row>
      <xdr:rowOff>41470</xdr:rowOff>
    </xdr:from>
    <xdr:to>
      <xdr:col>2</xdr:col>
      <xdr:colOff>155511</xdr:colOff>
      <xdr:row>272</xdr:row>
      <xdr:rowOff>186613</xdr:rowOff>
    </xdr:to>
    <xdr:sp macro="" textlink="">
      <xdr:nvSpPr>
        <xdr:cNvPr id="211" name="Oval 210">
          <a:extLst>
            <a:ext uri="{FF2B5EF4-FFF2-40B4-BE49-F238E27FC236}">
              <a16:creationId xmlns:a16="http://schemas.microsoft.com/office/drawing/2014/main" id="{B0CB8471-45CD-F940-BD97-2820653BDA7D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736081</xdr:colOff>
      <xdr:row>280</xdr:row>
      <xdr:rowOff>10367</xdr:rowOff>
    </xdr:from>
    <xdr:to>
      <xdr:col>5</xdr:col>
      <xdr:colOff>710163</xdr:colOff>
      <xdr:row>280</xdr:row>
      <xdr:rowOff>155510</xdr:rowOff>
    </xdr:to>
    <xdr:sp macro="" textlink="">
      <xdr:nvSpPr>
        <xdr:cNvPr id="212" name="Left Arrow 211">
          <a:extLst>
            <a:ext uri="{FF2B5EF4-FFF2-40B4-BE49-F238E27FC236}">
              <a16:creationId xmlns:a16="http://schemas.microsoft.com/office/drawing/2014/main" id="{CB63C15E-6CA3-BE48-97B2-235FAD0D90FE}"/>
            </a:ext>
          </a:extLst>
        </xdr:cNvPr>
        <xdr:cNvSpPr/>
      </xdr:nvSpPr>
      <xdr:spPr>
        <a:xfrm>
          <a:off x="13498928490" y="45559306"/>
          <a:ext cx="1622490" cy="14514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466530</xdr:colOff>
      <xdr:row>268</xdr:row>
      <xdr:rowOff>31101</xdr:rowOff>
    </xdr:from>
    <xdr:to>
      <xdr:col>7</xdr:col>
      <xdr:colOff>248816</xdr:colOff>
      <xdr:row>273</xdr:row>
      <xdr:rowOff>103673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178D6899-3FD1-924C-B55E-362E694AE2FA}"/>
            </a:ext>
          </a:extLst>
        </xdr:cNvPr>
        <xdr:cNvCxnSpPr/>
      </xdr:nvCxnSpPr>
      <xdr:spPr>
        <a:xfrm>
          <a:off x="13497741428" y="43154081"/>
          <a:ext cx="1430695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819020</xdr:colOff>
      <xdr:row>272</xdr:row>
      <xdr:rowOff>46652</xdr:rowOff>
    </xdr:from>
    <xdr:to>
      <xdr:col>7</xdr:col>
      <xdr:colOff>160693</xdr:colOff>
      <xdr:row>272</xdr:row>
      <xdr:rowOff>191795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627C4CF2-FF7B-5746-BD1E-7E80681FCB27}"/>
            </a:ext>
          </a:extLst>
        </xdr:cNvPr>
        <xdr:cNvSpPr/>
      </xdr:nvSpPr>
      <xdr:spPr>
        <a:xfrm>
          <a:off x="13497829551" y="43978285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6</xdr:col>
      <xdr:colOff>352490</xdr:colOff>
      <xdr:row>270</xdr:row>
      <xdr:rowOff>25918</xdr:rowOff>
    </xdr:from>
    <xdr:to>
      <xdr:col>6</xdr:col>
      <xdr:colOff>518368</xdr:colOff>
      <xdr:row>270</xdr:row>
      <xdr:rowOff>171061</xdr:rowOff>
    </xdr:to>
    <xdr:sp macro="" textlink="">
      <xdr:nvSpPr>
        <xdr:cNvPr id="215" name="Oval 214">
          <a:extLst>
            <a:ext uri="{FF2B5EF4-FFF2-40B4-BE49-F238E27FC236}">
              <a16:creationId xmlns:a16="http://schemas.microsoft.com/office/drawing/2014/main" id="{E9613D2E-E49A-9A40-A578-FCFFEEDDCE43}"/>
            </a:ext>
          </a:extLst>
        </xdr:cNvPr>
        <xdr:cNvSpPr/>
      </xdr:nvSpPr>
      <xdr:spPr>
        <a:xfrm>
          <a:off x="13498296081" y="43553224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oneCellAnchor>
    <xdr:from>
      <xdr:col>5</xdr:col>
      <xdr:colOff>124408</xdr:colOff>
      <xdr:row>273</xdr:row>
      <xdr:rowOff>22290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E5039B1A-5E34-C346-94B4-62D88094B241}"/>
                </a:ext>
              </a:extLst>
            </xdr:cNvPr>
            <xdr:cNvSpPr txBox="1"/>
          </xdr:nvSpPr>
          <xdr:spPr>
            <a:xfrm>
              <a:off x="13499017213" y="4415608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10367</xdr:colOff>
      <xdr:row>289</xdr:row>
      <xdr:rowOff>150326</xdr:rowOff>
    </xdr:from>
    <xdr:to>
      <xdr:col>7</xdr:col>
      <xdr:colOff>150326</xdr:colOff>
      <xdr:row>305</xdr:row>
      <xdr:rowOff>143531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6F23BF6F-CC88-5ED3-E15A-7E1873D22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839918" y="58637714"/>
          <a:ext cx="5909388" cy="3227817"/>
        </a:xfrm>
        <a:prstGeom prst="rect">
          <a:avLst/>
        </a:prstGeom>
      </xdr:spPr>
    </xdr:pic>
    <xdr:clientData/>
  </xdr:twoCellAnchor>
  <xdr:twoCellAnchor>
    <xdr:from>
      <xdr:col>3</xdr:col>
      <xdr:colOff>352490</xdr:colOff>
      <xdr:row>311</xdr:row>
      <xdr:rowOff>145142</xdr:rowOff>
    </xdr:from>
    <xdr:to>
      <xdr:col>3</xdr:col>
      <xdr:colOff>352490</xdr:colOff>
      <xdr:row>321</xdr:row>
      <xdr:rowOff>119225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3FE35253-EA47-7F4D-9ADE-86F34906E806}"/>
            </a:ext>
          </a:extLst>
        </xdr:cNvPr>
        <xdr:cNvCxnSpPr/>
      </xdr:nvCxnSpPr>
      <xdr:spPr>
        <a:xfrm flipV="1">
          <a:off x="13500934571" y="54387101"/>
          <a:ext cx="0" cy="199571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658326</xdr:colOff>
      <xdr:row>320</xdr:row>
      <xdr:rowOff>88122</xdr:rowOff>
    </xdr:from>
    <xdr:to>
      <xdr:col>3</xdr:col>
      <xdr:colOff>819020</xdr:colOff>
      <xdr:row>320</xdr:row>
      <xdr:rowOff>88122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96730730-BD88-F84D-973A-89E80B0031FC}"/>
            </a:ext>
          </a:extLst>
        </xdr:cNvPr>
        <xdr:cNvCxnSpPr/>
      </xdr:nvCxnSpPr>
      <xdr:spPr>
        <a:xfrm>
          <a:off x="13500468041" y="56149551"/>
          <a:ext cx="263330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124408</xdr:colOff>
      <xdr:row>310</xdr:row>
      <xdr:rowOff>172617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D16910A4-89F7-CB48-AE14-6378CCD19AB8}"/>
                </a:ext>
              </a:extLst>
            </xdr:cNvPr>
            <xdr:cNvSpPr txBox="1"/>
          </xdr:nvSpPr>
          <xdr:spPr>
            <a:xfrm>
              <a:off x="13500665621" y="54212413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290285</xdr:colOff>
      <xdr:row>319</xdr:row>
      <xdr:rowOff>198535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746D885A-CD10-9F4B-AB2E-AE84C5B22C83}"/>
                </a:ext>
              </a:extLst>
            </xdr:cNvPr>
            <xdr:cNvSpPr txBox="1"/>
          </xdr:nvSpPr>
          <xdr:spPr>
            <a:xfrm>
              <a:off x="13502972356" y="56057800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196979</xdr:colOff>
      <xdr:row>312</xdr:row>
      <xdr:rowOff>88122</xdr:rowOff>
    </xdr:from>
    <xdr:to>
      <xdr:col>2</xdr:col>
      <xdr:colOff>694612</xdr:colOff>
      <xdr:row>318</xdr:row>
      <xdr:rowOff>103674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91B0F818-9D46-254F-8210-67AA9E3DF2C1}"/>
            </a:ext>
          </a:extLst>
        </xdr:cNvPr>
        <xdr:cNvCxnSpPr/>
      </xdr:nvCxnSpPr>
      <xdr:spPr>
        <a:xfrm flipV="1">
          <a:off x="13501416653" y="54532244"/>
          <a:ext cx="1321837" cy="122853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134775</xdr:colOff>
      <xdr:row>313</xdr:row>
      <xdr:rowOff>25918</xdr:rowOff>
    </xdr:from>
    <xdr:to>
      <xdr:col>2</xdr:col>
      <xdr:colOff>741265</xdr:colOff>
      <xdr:row>318</xdr:row>
      <xdr:rowOff>98490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5D155EA0-1D8C-4A4E-9C36-169A9A57B6E2}"/>
            </a:ext>
          </a:extLst>
        </xdr:cNvPr>
        <xdr:cNvCxnSpPr/>
      </xdr:nvCxnSpPr>
      <xdr:spPr>
        <a:xfrm>
          <a:off x="13501370000" y="54672204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653142</xdr:colOff>
      <xdr:row>311</xdr:row>
      <xdr:rowOff>89677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4" name="TextBox 223">
              <a:extLst>
                <a:ext uri="{FF2B5EF4-FFF2-40B4-BE49-F238E27FC236}">
                  <a16:creationId xmlns:a16="http://schemas.microsoft.com/office/drawing/2014/main" id="{75ADFED9-45AC-CD43-96EB-87F244663DF3}"/>
                </a:ext>
              </a:extLst>
            </xdr:cNvPr>
            <xdr:cNvSpPr txBox="1"/>
          </xdr:nvSpPr>
          <xdr:spPr>
            <a:xfrm>
              <a:off x="13502609499" y="54331636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601305</xdr:colOff>
      <xdr:row>318</xdr:row>
      <xdr:rowOff>6739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5" name="TextBox 224">
              <a:extLst>
                <a:ext uri="{FF2B5EF4-FFF2-40B4-BE49-F238E27FC236}">
                  <a16:creationId xmlns:a16="http://schemas.microsoft.com/office/drawing/2014/main" id="{3E22226E-EF54-3941-B79F-1CDE02BAC10D}"/>
                </a:ext>
              </a:extLst>
            </xdr:cNvPr>
            <xdr:cNvSpPr txBox="1"/>
          </xdr:nvSpPr>
          <xdr:spPr>
            <a:xfrm>
              <a:off x="13502661336" y="5566384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813837</xdr:colOff>
      <xdr:row>315</xdr:row>
      <xdr:rowOff>41470</xdr:rowOff>
    </xdr:from>
    <xdr:to>
      <xdr:col>2</xdr:col>
      <xdr:colOff>155511</xdr:colOff>
      <xdr:row>315</xdr:row>
      <xdr:rowOff>186613</xdr:rowOff>
    </xdr:to>
    <xdr:sp macro="" textlink="">
      <xdr:nvSpPr>
        <xdr:cNvPr id="229" name="Oval 228">
          <a:extLst>
            <a:ext uri="{FF2B5EF4-FFF2-40B4-BE49-F238E27FC236}">
              <a16:creationId xmlns:a16="http://schemas.microsoft.com/office/drawing/2014/main" id="{7C378BF2-3D76-104A-919C-CCC32BDC838A}"/>
            </a:ext>
          </a:extLst>
        </xdr:cNvPr>
        <xdr:cNvSpPr/>
      </xdr:nvSpPr>
      <xdr:spPr>
        <a:xfrm>
          <a:off x="13501955754" y="55092082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554653</xdr:colOff>
      <xdr:row>314</xdr:row>
      <xdr:rowOff>114041</xdr:rowOff>
    </xdr:from>
    <xdr:to>
      <xdr:col>3</xdr:col>
      <xdr:colOff>336939</xdr:colOff>
      <xdr:row>319</xdr:row>
      <xdr:rowOff>186612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E0B4A11E-8C2E-2D57-E488-4B3D04640A7B}"/>
            </a:ext>
          </a:extLst>
        </xdr:cNvPr>
        <xdr:cNvCxnSpPr/>
      </xdr:nvCxnSpPr>
      <xdr:spPr>
        <a:xfrm>
          <a:off x="13500950122" y="63655510"/>
          <a:ext cx="1430694" cy="108338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336939</xdr:colOff>
      <xdr:row>316</xdr:row>
      <xdr:rowOff>186614</xdr:rowOff>
    </xdr:from>
    <xdr:to>
      <xdr:col>2</xdr:col>
      <xdr:colOff>502817</xdr:colOff>
      <xdr:row>317</xdr:row>
      <xdr:rowOff>129594</xdr:rowOff>
    </xdr:to>
    <xdr:sp macro="" textlink="">
      <xdr:nvSpPr>
        <xdr:cNvPr id="232" name="Oval 231">
          <a:extLst>
            <a:ext uri="{FF2B5EF4-FFF2-40B4-BE49-F238E27FC236}">
              <a16:creationId xmlns:a16="http://schemas.microsoft.com/office/drawing/2014/main" id="{6501C14A-DE94-C330-B70E-6343A3725BDE}"/>
            </a:ext>
          </a:extLst>
        </xdr:cNvPr>
        <xdr:cNvSpPr/>
      </xdr:nvSpPr>
      <xdr:spPr>
        <a:xfrm>
          <a:off x="13501608448" y="64132410"/>
          <a:ext cx="165878" cy="14514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1</xdr:col>
      <xdr:colOff>171061</xdr:colOff>
      <xdr:row>319</xdr:row>
      <xdr:rowOff>58575</xdr:rowOff>
    </xdr:from>
    <xdr:ext cx="4970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3" name="TextBox 232">
              <a:extLst>
                <a:ext uri="{FF2B5EF4-FFF2-40B4-BE49-F238E27FC236}">
                  <a16:creationId xmlns:a16="http://schemas.microsoft.com/office/drawing/2014/main" id="{20C2B5D5-B164-9F8F-B1D9-251AE8F4DC6A}"/>
                </a:ext>
              </a:extLst>
            </xdr:cNvPr>
            <xdr:cNvSpPr txBox="1"/>
          </xdr:nvSpPr>
          <xdr:spPr>
            <a:xfrm>
              <a:off x="13502267376" y="64610861"/>
              <a:ext cx="4970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414694</xdr:colOff>
      <xdr:row>14</xdr:row>
      <xdr:rowOff>188834</xdr:rowOff>
    </xdr:from>
    <xdr:to>
      <xdr:col>2</xdr:col>
      <xdr:colOff>418397</xdr:colOff>
      <xdr:row>24</xdr:row>
      <xdr:rowOff>51837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88556DB-C1BF-9BAB-89BD-1CA55C0BD070}"/>
            </a:ext>
          </a:extLst>
        </xdr:cNvPr>
        <xdr:cNvCxnSpPr/>
      </xdr:nvCxnSpPr>
      <xdr:spPr>
        <a:xfrm flipV="1">
          <a:off x="13525955423" y="2021633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21</xdr:row>
      <xdr:rowOff>99972</xdr:rowOff>
    </xdr:from>
    <xdr:to>
      <xdr:col>3</xdr:col>
      <xdr:colOff>33324</xdr:colOff>
      <xdr:row>21</xdr:row>
      <xdr:rowOff>111080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7F3C65C-387A-E14A-6076-0B79B27212E3}"/>
            </a:ext>
          </a:extLst>
        </xdr:cNvPr>
        <xdr:cNvCxnSpPr/>
      </xdr:nvCxnSpPr>
      <xdr:spPr>
        <a:xfrm>
          <a:off x="13525514811" y="3358281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15</xdr:row>
      <xdr:rowOff>133295</xdr:rowOff>
    </xdr:from>
    <xdr:to>
      <xdr:col>2</xdr:col>
      <xdr:colOff>44432</xdr:colOff>
      <xdr:row>20</xdr:row>
      <xdr:rowOff>129592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D6FBCBFD-3495-AEE3-1052-DB3143A7CB99}"/>
            </a:ext>
          </a:extLst>
        </xdr:cNvPr>
        <xdr:cNvCxnSpPr/>
      </xdr:nvCxnSpPr>
      <xdr:spPr>
        <a:xfrm flipV="1">
          <a:off x="13526329388" y="2169738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43A78468-1592-1628-130E-D744921F58F4}"/>
                </a:ext>
              </a:extLst>
            </xdr:cNvPr>
            <xdr:cNvSpPr txBox="1"/>
          </xdr:nvSpPr>
          <xdr:spPr>
            <a:xfrm>
              <a:off x="13527280962" y="202355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15</xdr:row>
      <xdr:rowOff>144402</xdr:rowOff>
    </xdr:from>
    <xdr:to>
      <xdr:col>2</xdr:col>
      <xdr:colOff>85161</xdr:colOff>
      <xdr:row>20</xdr:row>
      <xdr:rowOff>48134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907495B3-903C-CEF4-731D-0B72C8D05824}"/>
            </a:ext>
          </a:extLst>
        </xdr:cNvPr>
        <xdr:cNvCxnSpPr/>
      </xdr:nvCxnSpPr>
      <xdr:spPr>
        <a:xfrm>
          <a:off x="13526288659" y="2180845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865D663-C335-96EA-5B5D-E6E01CBF00A5}"/>
                </a:ext>
              </a:extLst>
            </xdr:cNvPr>
            <xdr:cNvSpPr txBox="1"/>
          </xdr:nvSpPr>
          <xdr:spPr>
            <a:xfrm>
              <a:off x="13527266151" y="30343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17</xdr:row>
      <xdr:rowOff>151807</xdr:rowOff>
    </xdr:from>
    <xdr:to>
      <xdr:col>1</xdr:col>
      <xdr:colOff>329534</xdr:colOff>
      <xdr:row>18</xdr:row>
      <xdr:rowOff>122187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2458A5D6-3E79-7F5D-9357-3CADEB83337F}"/>
            </a:ext>
          </a:extLst>
        </xdr:cNvPr>
        <xdr:cNvSpPr/>
      </xdr:nvSpPr>
      <xdr:spPr>
        <a:xfrm>
          <a:off x="13526869971" y="2595539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18</xdr:row>
      <xdr:rowOff>22216</xdr:rowOff>
    </xdr:from>
    <xdr:to>
      <xdr:col>2</xdr:col>
      <xdr:colOff>418397</xdr:colOff>
      <xdr:row>18</xdr:row>
      <xdr:rowOff>35175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F4795203-20C2-2011-62F8-DE3EAD27CF08}"/>
            </a:ext>
          </a:extLst>
        </xdr:cNvPr>
        <xdr:cNvCxnSpPr>
          <a:stCxn id="14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18</xdr:row>
      <xdr:rowOff>103673</xdr:rowOff>
    </xdr:from>
    <xdr:to>
      <xdr:col>1</xdr:col>
      <xdr:colOff>251779</xdr:colOff>
      <xdr:row>21</xdr:row>
      <xdr:rowOff>96268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4ECEB493-4C98-87C1-E111-93E91102C2BD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8688EE82-738C-DCCD-AA87-0E150CEC5669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2252CF2-D07D-F85B-C474-F1263225E959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14</xdr:row>
      <xdr:rowOff>188834</xdr:rowOff>
    </xdr:from>
    <xdr:to>
      <xdr:col>6</xdr:col>
      <xdr:colOff>418397</xdr:colOff>
      <xdr:row>24</xdr:row>
      <xdr:rowOff>51837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9DFCE370-F607-1C47-965C-10FF4A87553D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21</xdr:row>
      <xdr:rowOff>99972</xdr:rowOff>
    </xdr:from>
    <xdr:to>
      <xdr:col>7</xdr:col>
      <xdr:colOff>33324</xdr:colOff>
      <xdr:row>21</xdr:row>
      <xdr:rowOff>111080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49028D04-E539-A149-BD78-1A2A8FEE575D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15</xdr:row>
      <xdr:rowOff>133295</xdr:rowOff>
    </xdr:from>
    <xdr:to>
      <xdr:col>6</xdr:col>
      <xdr:colOff>44432</xdr:colOff>
      <xdr:row>20</xdr:row>
      <xdr:rowOff>129592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B3169368-56A4-F147-BEDA-DAEE0126F5F4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14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729F9BD3-1755-454E-AD7E-AEC01D388DB0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15</xdr:row>
      <xdr:rowOff>144402</xdr:rowOff>
    </xdr:from>
    <xdr:to>
      <xdr:col>6</xdr:col>
      <xdr:colOff>85161</xdr:colOff>
      <xdr:row>20</xdr:row>
      <xdr:rowOff>48134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5956F7BF-31B9-1549-857E-0DF0D37D12E4}"/>
            </a:ext>
          </a:extLst>
        </xdr:cNvPr>
        <xdr:cNvCxnSpPr/>
      </xdr:nvCxnSpPr>
      <xdr:spPr>
        <a:xfrm>
          <a:off x="13526288659" y="2791778"/>
          <a:ext cx="1173732" cy="92195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A83F3175-5DC1-E943-A17D-02D6BFD4EA5F}"/>
                </a:ext>
              </a:extLst>
            </xdr:cNvPr>
            <xdr:cNvSpPr txBox="1"/>
          </xdr:nvSpPr>
          <xdr:spPr>
            <a:xfrm>
              <a:off x="13527266151" y="364530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17</xdr:row>
      <xdr:rowOff>151807</xdr:rowOff>
    </xdr:from>
    <xdr:to>
      <xdr:col>5</xdr:col>
      <xdr:colOff>329534</xdr:colOff>
      <xdr:row>18</xdr:row>
      <xdr:rowOff>122187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ADBAE767-2735-6445-A8C8-BB3F585A193A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18</xdr:row>
      <xdr:rowOff>22216</xdr:rowOff>
    </xdr:from>
    <xdr:to>
      <xdr:col>6</xdr:col>
      <xdr:colOff>418397</xdr:colOff>
      <xdr:row>18</xdr:row>
      <xdr:rowOff>35175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199D0838-974D-5B4D-AA0F-4912961C5513}"/>
            </a:ext>
          </a:extLst>
        </xdr:cNvPr>
        <xdr:cNvCxnSpPr>
          <a:stCxn id="29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18</xdr:row>
      <xdr:rowOff>103673</xdr:rowOff>
    </xdr:from>
    <xdr:to>
      <xdr:col>5</xdr:col>
      <xdr:colOff>251779</xdr:colOff>
      <xdr:row>21</xdr:row>
      <xdr:rowOff>96268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F8BCED2F-00EE-FF4C-8DD9-88152E8ABF3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203645</xdr:colOff>
      <xdr:row>17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E296A5F-7EEE-0140-ABC5-9E560FC8CD23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21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312BC42E-79C0-674D-B3EF-988A3747099A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784956</xdr:colOff>
      <xdr:row>13</xdr:row>
      <xdr:rowOff>188834</xdr:rowOff>
    </xdr:from>
    <xdr:to>
      <xdr:col>6</xdr:col>
      <xdr:colOff>336939</xdr:colOff>
      <xdr:row>18</xdr:row>
      <xdr:rowOff>185131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8D9ABE8B-004F-1613-133E-11C0E63A2B6A}"/>
            </a:ext>
          </a:extLst>
        </xdr:cNvPr>
        <xdr:cNvCxnSpPr/>
      </xdr:nvCxnSpPr>
      <xdr:spPr>
        <a:xfrm flipV="1">
          <a:off x="13522734140" y="242892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318425</xdr:colOff>
      <xdr:row>13</xdr:row>
      <xdr:rowOff>64870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DF84B511-AD53-DC63-52AC-2C3A847B3342}"/>
                </a:ext>
              </a:extLst>
            </xdr:cNvPr>
            <xdr:cNvSpPr txBox="1"/>
          </xdr:nvSpPr>
          <xdr:spPr>
            <a:xfrm>
              <a:off x="13523678309" y="230495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262887</xdr:colOff>
      <xdr:row>15</xdr:row>
      <xdr:rowOff>44431</xdr:rowOff>
    </xdr:from>
    <xdr:to>
      <xdr:col>5</xdr:col>
      <xdr:colOff>266589</xdr:colOff>
      <xdr:row>17</xdr:row>
      <xdr:rowOff>129591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CB52B5F8-2040-5AEB-D3A2-A6E6F55F03A2}"/>
            </a:ext>
          </a:extLst>
        </xdr:cNvPr>
        <xdr:cNvCxnSpPr/>
      </xdr:nvCxnSpPr>
      <xdr:spPr>
        <a:xfrm flipV="1">
          <a:off x="13523630175" y="2691807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622040</xdr:colOff>
      <xdr:row>16</xdr:row>
      <xdr:rowOff>5628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9CE74A2E-3ABC-66C3-D0BA-68B8E6EEB01E}"/>
                </a:ext>
              </a:extLst>
            </xdr:cNvPr>
            <xdr:cNvSpPr txBox="1"/>
          </xdr:nvSpPr>
          <xdr:spPr>
            <a:xfrm>
              <a:off x="13523374694" y="285664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559096</xdr:colOff>
      <xdr:row>16</xdr:row>
      <xdr:rowOff>77755</xdr:rowOff>
    </xdr:from>
    <xdr:to>
      <xdr:col>5</xdr:col>
      <xdr:colOff>699796</xdr:colOff>
      <xdr:row>17</xdr:row>
      <xdr:rowOff>48134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45ACFFB0-3004-473F-B341-5B4448054C45}"/>
            </a:ext>
          </a:extLst>
        </xdr:cNvPr>
        <xdr:cNvSpPr/>
      </xdr:nvSpPr>
      <xdr:spPr>
        <a:xfrm>
          <a:off x="13523196968" y="2928775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636851</xdr:colOff>
      <xdr:row>17</xdr:row>
      <xdr:rowOff>59241</xdr:rowOff>
    </xdr:from>
    <xdr:to>
      <xdr:col>5</xdr:col>
      <xdr:colOff>636851</xdr:colOff>
      <xdr:row>21</xdr:row>
      <xdr:rowOff>96268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5BBB7694-9036-D290-36F5-6347E0FBEBE0}"/>
            </a:ext>
          </a:extLst>
        </xdr:cNvPr>
        <xdr:cNvCxnSpPr/>
      </xdr:nvCxnSpPr>
      <xdr:spPr>
        <a:xfrm flipV="1">
          <a:off x="13523259913" y="3113906"/>
          <a:ext cx="0" cy="85160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270292</xdr:colOff>
      <xdr:row>21</xdr:row>
      <xdr:rowOff>101895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E0E649DE-9905-77C0-9667-3F701563E344}"/>
                </a:ext>
              </a:extLst>
            </xdr:cNvPr>
            <xdr:cNvSpPr txBox="1"/>
          </xdr:nvSpPr>
          <xdr:spPr>
            <a:xfrm>
              <a:off x="13522900757" y="397113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666473</xdr:colOff>
      <xdr:row>16</xdr:row>
      <xdr:rowOff>136997</xdr:rowOff>
    </xdr:from>
    <xdr:to>
      <xdr:col>6</xdr:col>
      <xdr:colOff>399884</xdr:colOff>
      <xdr:row>16</xdr:row>
      <xdr:rowOff>149957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392BDA6-D718-60E9-4F73-9E4AB4A0C1F5}"/>
            </a:ext>
          </a:extLst>
        </xdr:cNvPr>
        <xdr:cNvCxnSpPr/>
      </xdr:nvCxnSpPr>
      <xdr:spPr>
        <a:xfrm flipH="1" flipV="1">
          <a:off x="13522671195" y="2988017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207347</xdr:colOff>
      <xdr:row>16</xdr:row>
      <xdr:rowOff>42654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A5DEF133-C2D1-EE51-56B7-4DF1C9D42D86}"/>
                </a:ext>
              </a:extLst>
            </xdr:cNvPr>
            <xdr:cNvSpPr txBox="1"/>
          </xdr:nvSpPr>
          <xdr:spPr>
            <a:xfrm>
              <a:off x="13522138017" y="289367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699795</xdr:colOff>
      <xdr:row>17</xdr:row>
      <xdr:rowOff>44431</xdr:rowOff>
    </xdr:from>
    <xdr:to>
      <xdr:col>5</xdr:col>
      <xdr:colOff>710904</xdr:colOff>
      <xdr:row>19</xdr:row>
      <xdr:rowOff>118484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CA123D6E-A58A-DDC4-EB22-AFD2F286242A}"/>
            </a:ext>
          </a:extLst>
        </xdr:cNvPr>
        <xdr:cNvCxnSpPr/>
      </xdr:nvCxnSpPr>
      <xdr:spPr>
        <a:xfrm flipH="1">
          <a:off x="13523185860" y="3099096"/>
          <a:ext cx="11109" cy="4813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407288</xdr:colOff>
      <xdr:row>18</xdr:row>
      <xdr:rowOff>94490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086A0C24-8A31-ECA3-ECBB-A0538ED7CB8D}"/>
                </a:ext>
              </a:extLst>
            </xdr:cNvPr>
            <xdr:cNvSpPr txBox="1"/>
          </xdr:nvSpPr>
          <xdr:spPr>
            <a:xfrm>
              <a:off x="13522763761" y="33527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684986</xdr:colOff>
      <xdr:row>19</xdr:row>
      <xdr:rowOff>144403</xdr:rowOff>
    </xdr:from>
    <xdr:to>
      <xdr:col>6</xdr:col>
      <xdr:colOff>418397</xdr:colOff>
      <xdr:row>19</xdr:row>
      <xdr:rowOff>157363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55D86C3E-FA31-11B9-351F-2B08DD5415C8}"/>
            </a:ext>
          </a:extLst>
        </xdr:cNvPr>
        <xdr:cNvCxnSpPr/>
      </xdr:nvCxnSpPr>
      <xdr:spPr>
        <a:xfrm flipH="1" flipV="1">
          <a:off x="13522652682" y="3606356"/>
          <a:ext cx="559096" cy="12960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477639</xdr:colOff>
      <xdr:row>19</xdr:row>
      <xdr:rowOff>68573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FBAA48C2-1067-1CC7-58F2-5643A377C56D}"/>
                </a:ext>
              </a:extLst>
            </xdr:cNvPr>
            <xdr:cNvSpPr txBox="1"/>
          </xdr:nvSpPr>
          <xdr:spPr>
            <a:xfrm>
              <a:off x="13521867725" y="353052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𝑃_𝑃=𝑃_𝐶−𝑇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39</xdr:row>
      <xdr:rowOff>188834</xdr:rowOff>
    </xdr:from>
    <xdr:to>
      <xdr:col>2</xdr:col>
      <xdr:colOff>418397</xdr:colOff>
      <xdr:row>49</xdr:row>
      <xdr:rowOff>51837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450FE1E9-D174-A646-8F75-7EECDA17B278}"/>
            </a:ext>
          </a:extLst>
        </xdr:cNvPr>
        <xdr:cNvCxnSpPr/>
      </xdr:nvCxnSpPr>
      <xdr:spPr>
        <a:xfrm flipV="1">
          <a:off x="13525955423" y="2632566"/>
          <a:ext cx="3703" cy="18994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46</xdr:row>
      <xdr:rowOff>99972</xdr:rowOff>
    </xdr:from>
    <xdr:to>
      <xdr:col>3</xdr:col>
      <xdr:colOff>33324</xdr:colOff>
      <xdr:row>46</xdr:row>
      <xdr:rowOff>111080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A17863A-A0EB-0E4D-9CB6-66C70B28D608}"/>
            </a:ext>
          </a:extLst>
        </xdr:cNvPr>
        <xdr:cNvCxnSpPr/>
      </xdr:nvCxnSpPr>
      <xdr:spPr>
        <a:xfrm>
          <a:off x="13525514811" y="3969214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40</xdr:row>
      <xdr:rowOff>133295</xdr:rowOff>
    </xdr:from>
    <xdr:to>
      <xdr:col>2</xdr:col>
      <xdr:colOff>44432</xdr:colOff>
      <xdr:row>45</xdr:row>
      <xdr:rowOff>129592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08234B15-4100-EA4E-A959-CB39F1ECBACC}"/>
            </a:ext>
          </a:extLst>
        </xdr:cNvPr>
        <xdr:cNvCxnSpPr/>
      </xdr:nvCxnSpPr>
      <xdr:spPr>
        <a:xfrm flipV="1">
          <a:off x="13526329388" y="2780671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5CB682FD-C1B3-5E4A-88BC-9ECFB981366B}"/>
                </a:ext>
              </a:extLst>
            </xdr:cNvPr>
            <xdr:cNvSpPr txBox="1"/>
          </xdr:nvSpPr>
          <xdr:spPr>
            <a:xfrm>
              <a:off x="13527280962" y="263449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248078</xdr:colOff>
      <xdr:row>39</xdr:row>
      <xdr:rowOff>55539</xdr:rowOff>
    </xdr:from>
    <xdr:to>
      <xdr:col>1</xdr:col>
      <xdr:colOff>270294</xdr:colOff>
      <xdr:row>46</xdr:row>
      <xdr:rowOff>135219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0C4CE553-242D-EF44-A2F9-60E651739101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797F3A42-DBD5-2C48-95B2-75697A7B7F96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42</xdr:row>
      <xdr:rowOff>151807</xdr:rowOff>
    </xdr:from>
    <xdr:to>
      <xdr:col>1</xdr:col>
      <xdr:colOff>329534</xdr:colOff>
      <xdr:row>43</xdr:row>
      <xdr:rowOff>122187</xdr:rowOff>
    </xdr:to>
    <xdr:sp macro="" textlink="">
      <xdr:nvSpPr>
        <xdr:cNvPr id="60" name="Oval 59">
          <a:extLst>
            <a:ext uri="{FF2B5EF4-FFF2-40B4-BE49-F238E27FC236}">
              <a16:creationId xmlns:a16="http://schemas.microsoft.com/office/drawing/2014/main" id="{9313758F-5266-3346-AF10-FE232B27C2C2}"/>
            </a:ext>
          </a:extLst>
        </xdr:cNvPr>
        <xdr:cNvSpPr/>
      </xdr:nvSpPr>
      <xdr:spPr>
        <a:xfrm>
          <a:off x="13526869971" y="3206472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43</xdr:row>
      <xdr:rowOff>22216</xdr:rowOff>
    </xdr:from>
    <xdr:to>
      <xdr:col>2</xdr:col>
      <xdr:colOff>418397</xdr:colOff>
      <xdr:row>43</xdr:row>
      <xdr:rowOff>35175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F694EA80-A96A-2042-B289-AE3692377DD8}"/>
            </a:ext>
          </a:extLst>
        </xdr:cNvPr>
        <xdr:cNvCxnSpPr>
          <a:stCxn id="60" idx="2"/>
        </xdr:cNvCxnSpPr>
      </xdr:nvCxnSpPr>
      <xdr:spPr>
        <a:xfrm flipH="1" flipV="1">
          <a:off x="13525955423" y="3280525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43</xdr:row>
      <xdr:rowOff>103673</xdr:rowOff>
    </xdr:from>
    <xdr:to>
      <xdr:col>1</xdr:col>
      <xdr:colOff>251779</xdr:colOff>
      <xdr:row>46</xdr:row>
      <xdr:rowOff>96268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DEDAB94-331B-E848-B0B9-44E3691358C2}"/>
            </a:ext>
          </a:extLst>
        </xdr:cNvPr>
        <xdr:cNvCxnSpPr/>
      </xdr:nvCxnSpPr>
      <xdr:spPr>
        <a:xfrm flipV="1">
          <a:off x="13526947726" y="3361982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42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A14C2C4D-093A-D14B-9CD0-A11D369C3546}"/>
                </a:ext>
              </a:extLst>
            </xdr:cNvPr>
            <xdr:cNvSpPr txBox="1"/>
          </xdr:nvSpPr>
          <xdr:spPr>
            <a:xfrm>
              <a:off x="13525444460" y="320839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C20ED48B-221F-E343-A59C-B9FC82F6190C}"/>
                </a:ext>
              </a:extLst>
            </xdr:cNvPr>
            <xdr:cNvSpPr txBox="1"/>
          </xdr:nvSpPr>
          <xdr:spPr>
            <a:xfrm>
              <a:off x="13526603381" y="40044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418397</xdr:colOff>
      <xdr:row>37</xdr:row>
      <xdr:rowOff>103673</xdr:rowOff>
    </xdr:from>
    <xdr:to>
      <xdr:col>6</xdr:col>
      <xdr:colOff>422099</xdr:colOff>
      <xdr:row>49</xdr:row>
      <xdr:rowOff>51837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56EF2551-0732-5349-A6DB-76EAA11C0474}"/>
            </a:ext>
          </a:extLst>
        </xdr:cNvPr>
        <xdr:cNvCxnSpPr/>
      </xdr:nvCxnSpPr>
      <xdr:spPr>
        <a:xfrm flipH="1" flipV="1">
          <a:off x="13522648980" y="7231224"/>
          <a:ext cx="3702" cy="239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46</xdr:row>
      <xdr:rowOff>99972</xdr:rowOff>
    </xdr:from>
    <xdr:to>
      <xdr:col>7</xdr:col>
      <xdr:colOff>33324</xdr:colOff>
      <xdr:row>46</xdr:row>
      <xdr:rowOff>111080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3D9B697C-094A-B943-95A2-0DF7EC0499A9}"/>
            </a:ext>
          </a:extLst>
        </xdr:cNvPr>
        <xdr:cNvCxnSpPr/>
      </xdr:nvCxnSpPr>
      <xdr:spPr>
        <a:xfrm>
          <a:off x="13525514811" y="9060322"/>
          <a:ext cx="2417813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40</xdr:row>
      <xdr:rowOff>133295</xdr:rowOff>
    </xdr:from>
    <xdr:to>
      <xdr:col>6</xdr:col>
      <xdr:colOff>44432</xdr:colOff>
      <xdr:row>45</xdr:row>
      <xdr:rowOff>129592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3C97FDFC-CD95-084B-9801-A50A9A5A2B3F}"/>
            </a:ext>
          </a:extLst>
        </xdr:cNvPr>
        <xdr:cNvCxnSpPr/>
      </xdr:nvCxnSpPr>
      <xdr:spPr>
        <a:xfrm flipV="1">
          <a:off x="13526329388" y="7871779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39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CC48ECA5-B5C0-684A-BE04-BE8E8ED1B5BB}"/>
                </a:ext>
              </a:extLst>
            </xdr:cNvPr>
            <xdr:cNvSpPr txBox="1"/>
          </xdr:nvSpPr>
          <xdr:spPr>
            <a:xfrm>
              <a:off x="13527280962" y="772559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248078</xdr:colOff>
      <xdr:row>39</xdr:row>
      <xdr:rowOff>55539</xdr:rowOff>
    </xdr:from>
    <xdr:to>
      <xdr:col>5</xdr:col>
      <xdr:colOff>270294</xdr:colOff>
      <xdr:row>46</xdr:row>
      <xdr:rowOff>135219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3E11F14E-020C-924A-9285-94D43C5F7B6A}"/>
            </a:ext>
          </a:extLst>
        </xdr:cNvPr>
        <xdr:cNvCxnSpPr/>
      </xdr:nvCxnSpPr>
      <xdr:spPr>
        <a:xfrm>
          <a:off x="13526929211" y="7590379"/>
          <a:ext cx="22216" cy="1505190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707202</xdr:colOff>
      <xdr:row>38</xdr:row>
      <xdr:rowOff>46357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FE0CB20F-F1C5-5E4C-A9E8-4CDDAD9A7AA0}"/>
                </a:ext>
              </a:extLst>
            </xdr:cNvPr>
            <xdr:cNvSpPr txBox="1"/>
          </xdr:nvSpPr>
          <xdr:spPr>
            <a:xfrm>
              <a:off x="13526592273" y="737755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42</xdr:row>
      <xdr:rowOff>151807</xdr:rowOff>
    </xdr:from>
    <xdr:to>
      <xdr:col>5</xdr:col>
      <xdr:colOff>329534</xdr:colOff>
      <xdr:row>43</xdr:row>
      <xdr:rowOff>122187</xdr:rowOff>
    </xdr:to>
    <xdr:sp macro="" textlink="">
      <xdr:nvSpPr>
        <xdr:cNvPr id="73" name="Oval 72">
          <a:extLst>
            <a:ext uri="{FF2B5EF4-FFF2-40B4-BE49-F238E27FC236}">
              <a16:creationId xmlns:a16="http://schemas.microsoft.com/office/drawing/2014/main" id="{0B765E56-36B6-2446-A5CC-25F170427325}"/>
            </a:ext>
          </a:extLst>
        </xdr:cNvPr>
        <xdr:cNvSpPr/>
      </xdr:nvSpPr>
      <xdr:spPr>
        <a:xfrm>
          <a:off x="13523567230" y="8297580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43</xdr:row>
      <xdr:rowOff>22216</xdr:rowOff>
    </xdr:from>
    <xdr:to>
      <xdr:col>6</xdr:col>
      <xdr:colOff>418397</xdr:colOff>
      <xdr:row>43</xdr:row>
      <xdr:rowOff>35175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7DE16800-260B-F047-9964-BBE32154DD0B}"/>
            </a:ext>
          </a:extLst>
        </xdr:cNvPr>
        <xdr:cNvCxnSpPr>
          <a:stCxn id="73" idx="2"/>
        </xdr:cNvCxnSpPr>
      </xdr:nvCxnSpPr>
      <xdr:spPr>
        <a:xfrm flipH="1" flipV="1">
          <a:off x="13525955423" y="8371633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43</xdr:row>
      <xdr:rowOff>103673</xdr:rowOff>
    </xdr:from>
    <xdr:to>
      <xdr:col>5</xdr:col>
      <xdr:colOff>251779</xdr:colOff>
      <xdr:row>46</xdr:row>
      <xdr:rowOff>96268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CB8DB538-193E-024E-BEFF-B5977A095EC3}"/>
            </a:ext>
          </a:extLst>
        </xdr:cNvPr>
        <xdr:cNvCxnSpPr/>
      </xdr:nvCxnSpPr>
      <xdr:spPr>
        <a:xfrm flipV="1">
          <a:off x="13526947726" y="8453090"/>
          <a:ext cx="3703" cy="60352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248076</xdr:colOff>
      <xdr:row>42</xdr:row>
      <xdr:rowOff>124111</xdr:rowOff>
    </xdr:from>
    <xdr:ext cx="149956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6AD8C34C-381D-F948-B8E1-CFC623FB93E2}"/>
                </a:ext>
              </a:extLst>
            </xdr:cNvPr>
            <xdr:cNvSpPr txBox="1"/>
          </xdr:nvSpPr>
          <xdr:spPr>
            <a:xfrm>
              <a:off x="13521323441" y="8269884"/>
              <a:ext cx="149956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𝑃_0=𝑃_𝐶−𝑇=𝑃_𝑃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46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180E7931-1C6E-9A47-9681-0FF50337DAE6}"/>
                </a:ext>
              </a:extLst>
            </xdr:cNvPr>
            <xdr:cNvSpPr txBox="1"/>
          </xdr:nvSpPr>
          <xdr:spPr>
            <a:xfrm>
              <a:off x="13526603381" y="909556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596122</xdr:colOff>
      <xdr:row>38</xdr:row>
      <xdr:rowOff>48135</xdr:rowOff>
    </xdr:from>
    <xdr:to>
      <xdr:col>6</xdr:col>
      <xdr:colOff>148105</xdr:colOff>
      <xdr:row>43</xdr:row>
      <xdr:rowOff>44432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978ABC5-B4FA-D71F-3368-8754EE24F823}"/>
            </a:ext>
          </a:extLst>
        </xdr:cNvPr>
        <xdr:cNvCxnSpPr/>
      </xdr:nvCxnSpPr>
      <xdr:spPr>
        <a:xfrm flipV="1">
          <a:off x="13522922974" y="7379330"/>
          <a:ext cx="1203353" cy="101451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192535</xdr:colOff>
      <xdr:row>40</xdr:row>
      <xdr:rowOff>25919</xdr:rowOff>
    </xdr:from>
    <xdr:to>
      <xdr:col>5</xdr:col>
      <xdr:colOff>196237</xdr:colOff>
      <xdr:row>42</xdr:row>
      <xdr:rowOff>111079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33A3C62-B925-3942-BC06-8D88FBC1F4AD}"/>
            </a:ext>
          </a:extLst>
        </xdr:cNvPr>
        <xdr:cNvCxnSpPr/>
      </xdr:nvCxnSpPr>
      <xdr:spPr>
        <a:xfrm flipV="1">
          <a:off x="13523700527" y="7764403"/>
          <a:ext cx="3702" cy="4924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570204</xdr:colOff>
      <xdr:row>40</xdr:row>
      <xdr:rowOff>157436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051652FD-55CC-21CA-BFE9-0B8F53FD8182}"/>
                </a:ext>
              </a:extLst>
            </xdr:cNvPr>
            <xdr:cNvSpPr txBox="1"/>
          </xdr:nvSpPr>
          <xdr:spPr>
            <a:xfrm>
              <a:off x="13523426530" y="789592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225860</xdr:colOff>
      <xdr:row>39</xdr:row>
      <xdr:rowOff>196238</xdr:rowOff>
    </xdr:from>
    <xdr:to>
      <xdr:col>5</xdr:col>
      <xdr:colOff>366560</xdr:colOff>
      <xdr:row>40</xdr:row>
      <xdr:rowOff>166618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53E49836-D470-3526-9B84-5C01D436AB8B}"/>
            </a:ext>
          </a:extLst>
        </xdr:cNvPr>
        <xdr:cNvSpPr/>
      </xdr:nvSpPr>
      <xdr:spPr>
        <a:xfrm>
          <a:off x="13523530204" y="7731078"/>
          <a:ext cx="140700" cy="17402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388776</xdr:colOff>
      <xdr:row>40</xdr:row>
      <xdr:rowOff>55540</xdr:rowOff>
    </xdr:from>
    <xdr:to>
      <xdr:col>6</xdr:col>
      <xdr:colOff>477639</xdr:colOff>
      <xdr:row>40</xdr:row>
      <xdr:rowOff>68499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884179DA-6156-29C2-E6D8-C5CACCC983AE}"/>
            </a:ext>
          </a:extLst>
        </xdr:cNvPr>
        <xdr:cNvCxnSpPr/>
      </xdr:nvCxnSpPr>
      <xdr:spPr>
        <a:xfrm flipH="1" flipV="1">
          <a:off x="13522593440" y="7794024"/>
          <a:ext cx="914548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196240</xdr:colOff>
      <xdr:row>39</xdr:row>
      <xdr:rowOff>150030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F81BC8D3-3A73-310F-F2C9-B0DBB196B5E6}"/>
                </a:ext>
              </a:extLst>
            </xdr:cNvPr>
            <xdr:cNvSpPr txBox="1"/>
          </xdr:nvSpPr>
          <xdr:spPr>
            <a:xfrm>
              <a:off x="13522149124" y="76848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348045</xdr:colOff>
      <xdr:row>40</xdr:row>
      <xdr:rowOff>140700</xdr:rowOff>
    </xdr:from>
    <xdr:to>
      <xdr:col>5</xdr:col>
      <xdr:colOff>359155</xdr:colOff>
      <xdr:row>43</xdr:row>
      <xdr:rowOff>18513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D1A90423-F1B6-707E-D961-AC3B6E7AA21E}"/>
            </a:ext>
          </a:extLst>
        </xdr:cNvPr>
        <xdr:cNvCxnSpPr/>
      </xdr:nvCxnSpPr>
      <xdr:spPr>
        <a:xfrm flipH="1">
          <a:off x="13523537609" y="7879184"/>
          <a:ext cx="11110" cy="4887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92566</xdr:colOff>
      <xdr:row>41</xdr:row>
      <xdr:rowOff>109302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220DEE6B-739C-5CCE-2ADB-4D16E55695ED}"/>
                </a:ext>
              </a:extLst>
            </xdr:cNvPr>
            <xdr:cNvSpPr txBox="1"/>
          </xdr:nvSpPr>
          <xdr:spPr>
            <a:xfrm>
              <a:off x="13523078483" y="805143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63</xdr:row>
      <xdr:rowOff>188834</xdr:rowOff>
    </xdr:from>
    <xdr:to>
      <xdr:col>2</xdr:col>
      <xdr:colOff>418397</xdr:colOff>
      <xdr:row>73</xdr:row>
      <xdr:rowOff>51837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8AEED3D2-F55A-3242-A62D-5A0AA5E7A41F}"/>
            </a:ext>
          </a:extLst>
        </xdr:cNvPr>
        <xdr:cNvCxnSpPr/>
      </xdr:nvCxnSpPr>
      <xdr:spPr>
        <a:xfrm flipV="1">
          <a:off x="13488628416" y="7762314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70</xdr:row>
      <xdr:rowOff>99972</xdr:rowOff>
    </xdr:from>
    <xdr:to>
      <xdr:col>3</xdr:col>
      <xdr:colOff>33324</xdr:colOff>
      <xdr:row>70</xdr:row>
      <xdr:rowOff>111080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ECF9F9DE-C3C6-5947-A1AB-4BB7B4DB9208}"/>
            </a:ext>
          </a:extLst>
        </xdr:cNvPr>
        <xdr:cNvCxnSpPr/>
      </xdr:nvCxnSpPr>
      <xdr:spPr>
        <a:xfrm>
          <a:off x="13488190082" y="910627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492449</xdr:colOff>
      <xdr:row>64</xdr:row>
      <xdr:rowOff>133295</xdr:rowOff>
    </xdr:from>
    <xdr:to>
      <xdr:col>2</xdr:col>
      <xdr:colOff>44432</xdr:colOff>
      <xdr:row>69</xdr:row>
      <xdr:rowOff>129592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B8C8936F-DD70-0544-B87F-9B20CADC0D22}"/>
            </a:ext>
          </a:extLst>
        </xdr:cNvPr>
        <xdr:cNvCxnSpPr/>
      </xdr:nvCxnSpPr>
      <xdr:spPr>
        <a:xfrm flipV="1">
          <a:off x="13489002381" y="7911463"/>
          <a:ext cx="1198796" cy="101974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2F11610E-D928-544E-8166-EF1BB2FEC397}"/>
                </a:ext>
              </a:extLst>
            </xdr:cNvPr>
            <xdr:cNvSpPr txBox="1"/>
          </xdr:nvSpPr>
          <xdr:spPr>
            <a:xfrm>
              <a:off x="13489949398" y="776423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88388</xdr:colOff>
      <xdr:row>67</xdr:row>
      <xdr:rowOff>23260</xdr:rowOff>
    </xdr:from>
    <xdr:to>
      <xdr:col>2</xdr:col>
      <xdr:colOff>418681</xdr:colOff>
      <xdr:row>67</xdr:row>
      <xdr:rowOff>41868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D6E1B8D7-8E49-CE41-BBE5-A39B8113D036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BBBF010-AC76-EF4B-A31F-ED23983D77E3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66</xdr:row>
      <xdr:rowOff>151807</xdr:rowOff>
    </xdr:from>
    <xdr:to>
      <xdr:col>1</xdr:col>
      <xdr:colOff>329534</xdr:colOff>
      <xdr:row>67</xdr:row>
      <xdr:rowOff>122187</xdr:rowOff>
    </xdr:to>
    <xdr:sp macro="" textlink="">
      <xdr:nvSpPr>
        <xdr:cNvPr id="96" name="Oval 95">
          <a:extLst>
            <a:ext uri="{FF2B5EF4-FFF2-40B4-BE49-F238E27FC236}">
              <a16:creationId xmlns:a16="http://schemas.microsoft.com/office/drawing/2014/main" id="{6C0E1FA5-E628-0548-A921-87ACE980CD2E}"/>
            </a:ext>
          </a:extLst>
        </xdr:cNvPr>
        <xdr:cNvSpPr/>
      </xdr:nvSpPr>
      <xdr:spPr>
        <a:xfrm>
          <a:off x="13489540685" y="8339353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67</xdr:row>
      <xdr:rowOff>22216</xdr:rowOff>
    </xdr:from>
    <xdr:to>
      <xdr:col>2</xdr:col>
      <xdr:colOff>418397</xdr:colOff>
      <xdr:row>67</xdr:row>
      <xdr:rowOff>35175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069B22EE-909C-0341-B5CA-5DE1E1F5B2B9}"/>
            </a:ext>
          </a:extLst>
        </xdr:cNvPr>
        <xdr:cNvCxnSpPr>
          <a:stCxn id="96" idx="2"/>
        </xdr:cNvCxnSpPr>
      </xdr:nvCxnSpPr>
      <xdr:spPr>
        <a:xfrm flipH="1" flipV="1">
          <a:off x="13488628416" y="841445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67</xdr:row>
      <xdr:rowOff>103673</xdr:rowOff>
    </xdr:from>
    <xdr:to>
      <xdr:col>1</xdr:col>
      <xdr:colOff>251779</xdr:colOff>
      <xdr:row>70</xdr:row>
      <xdr:rowOff>96268</xdr:rowOff>
    </xdr:to>
    <xdr:cxnSp macro="">
      <xdr:nvCxnSpPr>
        <xdr:cNvPr id="98" name="Straight Connector 97">
          <a:extLst>
            <a:ext uri="{FF2B5EF4-FFF2-40B4-BE49-F238E27FC236}">
              <a16:creationId xmlns:a16="http://schemas.microsoft.com/office/drawing/2014/main" id="{B777AE81-974F-6F4F-8D84-3AF16A279563}"/>
            </a:ext>
          </a:extLst>
        </xdr:cNvPr>
        <xdr:cNvCxnSpPr/>
      </xdr:nvCxnSpPr>
      <xdr:spPr>
        <a:xfrm flipV="1">
          <a:off x="13489618440" y="849590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66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FEADE916-CF07-004E-AD64-039233C95F59}"/>
                </a:ext>
              </a:extLst>
            </xdr:cNvPr>
            <xdr:cNvSpPr txBox="1"/>
          </xdr:nvSpPr>
          <xdr:spPr>
            <a:xfrm>
              <a:off x="13488117453" y="834127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38467698-6A5A-DF4A-8B57-924D50B9E684}"/>
                </a:ext>
              </a:extLst>
            </xdr:cNvPr>
            <xdr:cNvSpPr txBox="1"/>
          </xdr:nvSpPr>
          <xdr:spPr>
            <a:xfrm>
              <a:off x="13489271817" y="914151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63</xdr:row>
      <xdr:rowOff>188834</xdr:rowOff>
    </xdr:from>
    <xdr:to>
      <xdr:col>6</xdr:col>
      <xdr:colOff>418397</xdr:colOff>
      <xdr:row>73</xdr:row>
      <xdr:rowOff>51837</xdr:rowOff>
    </xdr:to>
    <xdr:cxnSp macro="">
      <xdr:nvCxnSpPr>
        <xdr:cNvPr id="103" name="Straight Arrow Connector 102">
          <a:extLst>
            <a:ext uri="{FF2B5EF4-FFF2-40B4-BE49-F238E27FC236}">
              <a16:creationId xmlns:a16="http://schemas.microsoft.com/office/drawing/2014/main" id="{95DD8DFF-78EA-024A-8D8C-20DEA2E2ED6D}"/>
            </a:ext>
          </a:extLst>
        </xdr:cNvPr>
        <xdr:cNvCxnSpPr/>
      </xdr:nvCxnSpPr>
      <xdr:spPr>
        <a:xfrm flipV="1">
          <a:off x="13488628416" y="12674841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70</xdr:row>
      <xdr:rowOff>99972</xdr:rowOff>
    </xdr:from>
    <xdr:to>
      <xdr:col>7</xdr:col>
      <xdr:colOff>33324</xdr:colOff>
      <xdr:row>70</xdr:row>
      <xdr:rowOff>111080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D2755C88-9048-B14F-8FF0-3C69F2FDF6E2}"/>
            </a:ext>
          </a:extLst>
        </xdr:cNvPr>
        <xdr:cNvCxnSpPr/>
      </xdr:nvCxnSpPr>
      <xdr:spPr>
        <a:xfrm>
          <a:off x="13488190082" y="14018800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492449</xdr:colOff>
      <xdr:row>64</xdr:row>
      <xdr:rowOff>133295</xdr:rowOff>
    </xdr:from>
    <xdr:to>
      <xdr:col>6</xdr:col>
      <xdr:colOff>44432</xdr:colOff>
      <xdr:row>69</xdr:row>
      <xdr:rowOff>129592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C79E3663-C87C-454B-9697-FDBD52040849}"/>
            </a:ext>
          </a:extLst>
        </xdr:cNvPr>
        <xdr:cNvCxnSpPr/>
      </xdr:nvCxnSpPr>
      <xdr:spPr>
        <a:xfrm flipV="1">
          <a:off x="13489002381" y="12823991"/>
          <a:ext cx="1198796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18513</xdr:colOff>
      <xdr:row>63</xdr:row>
      <xdr:rowOff>190759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6" name="TextBox 105">
              <a:extLst>
                <a:ext uri="{FF2B5EF4-FFF2-40B4-BE49-F238E27FC236}">
                  <a16:creationId xmlns:a16="http://schemas.microsoft.com/office/drawing/2014/main" id="{F61A0EC0-329D-464B-889F-506995C681F7}"/>
                </a:ext>
              </a:extLst>
            </xdr:cNvPr>
            <xdr:cNvSpPr txBox="1"/>
          </xdr:nvSpPr>
          <xdr:spPr>
            <a:xfrm>
              <a:off x="13489949398" y="1267676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88388</xdr:colOff>
      <xdr:row>67</xdr:row>
      <xdr:rowOff>23260</xdr:rowOff>
    </xdr:from>
    <xdr:to>
      <xdr:col>6</xdr:col>
      <xdr:colOff>418681</xdr:colOff>
      <xdr:row>67</xdr:row>
      <xdr:rowOff>41868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786D3C33-EFCB-A346-9D0C-95F6948E5707}"/>
            </a:ext>
          </a:extLst>
        </xdr:cNvPr>
        <xdr:cNvCxnSpPr/>
      </xdr:nvCxnSpPr>
      <xdr:spPr>
        <a:xfrm>
          <a:off x="13488628132" y="13328022"/>
          <a:ext cx="1977106" cy="1860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13957</xdr:colOff>
      <xdr:row>67</xdr:row>
      <xdr:rowOff>83573</xdr:rowOff>
    </xdr:from>
    <xdr:ext cx="33029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CECF896B-246E-2F44-BF0A-A44F41E6F549}"/>
                </a:ext>
              </a:extLst>
            </xdr:cNvPr>
            <xdr:cNvSpPr txBox="1"/>
          </xdr:nvSpPr>
          <xdr:spPr>
            <a:xfrm>
              <a:off x="13490349376" y="13388335"/>
              <a:ext cx="33029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66</xdr:row>
      <xdr:rowOff>151807</xdr:rowOff>
    </xdr:from>
    <xdr:to>
      <xdr:col>5</xdr:col>
      <xdr:colOff>329534</xdr:colOff>
      <xdr:row>67</xdr:row>
      <xdr:rowOff>122187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E02AAD1C-79CE-3B41-9C6C-7C1EDB7B2397}"/>
            </a:ext>
          </a:extLst>
        </xdr:cNvPr>
        <xdr:cNvSpPr/>
      </xdr:nvSpPr>
      <xdr:spPr>
        <a:xfrm>
          <a:off x="13489540685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67</xdr:row>
      <xdr:rowOff>22216</xdr:rowOff>
    </xdr:from>
    <xdr:to>
      <xdr:col>6</xdr:col>
      <xdr:colOff>418397</xdr:colOff>
      <xdr:row>67</xdr:row>
      <xdr:rowOff>35175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62956C49-E94D-4840-B5FD-6764F7815FFA}"/>
            </a:ext>
          </a:extLst>
        </xdr:cNvPr>
        <xdr:cNvCxnSpPr>
          <a:stCxn id="109" idx="2"/>
        </xdr:cNvCxnSpPr>
      </xdr:nvCxnSpPr>
      <xdr:spPr>
        <a:xfrm flipH="1" flipV="1">
          <a:off x="13488628416" y="13326978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67</xdr:row>
      <xdr:rowOff>103673</xdr:rowOff>
    </xdr:from>
    <xdr:to>
      <xdr:col>5</xdr:col>
      <xdr:colOff>251779</xdr:colOff>
      <xdr:row>70</xdr:row>
      <xdr:rowOff>96268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A26F6254-13DB-D64D-8AA8-D94647AED217}"/>
            </a:ext>
          </a:extLst>
        </xdr:cNvPr>
        <xdr:cNvCxnSpPr/>
      </xdr:nvCxnSpPr>
      <xdr:spPr>
        <a:xfrm flipV="1">
          <a:off x="13489618440" y="13408435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380422</xdr:colOff>
      <xdr:row>66</xdr:row>
      <xdr:rowOff>130472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93DC32E2-3599-D547-811B-6F011BB77A52}"/>
                </a:ext>
              </a:extLst>
            </xdr:cNvPr>
            <xdr:cNvSpPr txBox="1"/>
          </xdr:nvSpPr>
          <xdr:spPr>
            <a:xfrm>
              <a:off x="13484647049" y="13230545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𝑃_0=𝑃_𝐶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70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735BBDF7-16E0-6E49-BC8D-95F4EDBA08A4}"/>
                </a:ext>
              </a:extLst>
            </xdr:cNvPr>
            <xdr:cNvSpPr txBox="1"/>
          </xdr:nvSpPr>
          <xdr:spPr>
            <a:xfrm>
              <a:off x="13489271817" y="14054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664573</xdr:colOff>
      <xdr:row>63</xdr:row>
      <xdr:rowOff>35603</xdr:rowOff>
    </xdr:from>
    <xdr:to>
      <xdr:col>6</xdr:col>
      <xdr:colOff>216556</xdr:colOff>
      <xdr:row>68</xdr:row>
      <xdr:rowOff>31899</xdr:rowOff>
    </xdr:to>
    <xdr:cxnSp macro="">
      <xdr:nvCxnSpPr>
        <xdr:cNvPr id="114" name="Straight Connector 113">
          <a:extLst>
            <a:ext uri="{FF2B5EF4-FFF2-40B4-BE49-F238E27FC236}">
              <a16:creationId xmlns:a16="http://schemas.microsoft.com/office/drawing/2014/main" id="{8E76C279-299C-3468-05DF-16D4D8426534}"/>
            </a:ext>
          </a:extLst>
        </xdr:cNvPr>
        <xdr:cNvCxnSpPr/>
      </xdr:nvCxnSpPr>
      <xdr:spPr>
        <a:xfrm flipV="1">
          <a:off x="13485536630" y="12521610"/>
          <a:ext cx="1198797" cy="101974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249403</xdr:colOff>
      <xdr:row>65</xdr:row>
      <xdr:rowOff>37216</xdr:rowOff>
    </xdr:from>
    <xdr:to>
      <xdr:col>5</xdr:col>
      <xdr:colOff>255860</xdr:colOff>
      <xdr:row>66</xdr:row>
      <xdr:rowOff>122377</xdr:rowOff>
    </xdr:to>
    <xdr:cxnSp macro="">
      <xdr:nvCxnSpPr>
        <xdr:cNvPr id="115" name="Straight Arrow Connector 114">
          <a:extLst>
            <a:ext uri="{FF2B5EF4-FFF2-40B4-BE49-F238E27FC236}">
              <a16:creationId xmlns:a16="http://schemas.microsoft.com/office/drawing/2014/main" id="{96E20AF4-38EC-FA48-A45C-1A273B6FE642}"/>
            </a:ext>
          </a:extLst>
        </xdr:cNvPr>
        <xdr:cNvCxnSpPr/>
      </xdr:nvCxnSpPr>
      <xdr:spPr>
        <a:xfrm flipH="1" flipV="1">
          <a:off x="13486320733" y="12932601"/>
          <a:ext cx="6457" cy="28984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632674</xdr:colOff>
      <xdr:row>65</xdr:row>
      <xdr:rowOff>98953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6" name="TextBox 115">
              <a:extLst>
                <a:ext uri="{FF2B5EF4-FFF2-40B4-BE49-F238E27FC236}">
                  <a16:creationId xmlns:a16="http://schemas.microsoft.com/office/drawing/2014/main" id="{38384CE4-33A0-5144-B689-6200AFAC6454}"/>
                </a:ext>
              </a:extLst>
            </xdr:cNvPr>
            <xdr:cNvSpPr txBox="1"/>
          </xdr:nvSpPr>
          <xdr:spPr>
            <a:xfrm>
              <a:off x="13486041611" y="1299433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223201</xdr:colOff>
      <xdr:row>62</xdr:row>
      <xdr:rowOff>153542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788523A2-D35A-08EE-00D3-578EECE17D81}"/>
                </a:ext>
              </a:extLst>
            </xdr:cNvPr>
            <xdr:cNvSpPr txBox="1"/>
          </xdr:nvSpPr>
          <xdr:spPr>
            <a:xfrm>
              <a:off x="13486451084" y="1243486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66</xdr:row>
      <xdr:rowOff>151807</xdr:rowOff>
    </xdr:from>
    <xdr:to>
      <xdr:col>6</xdr:col>
      <xdr:colOff>36457</xdr:colOff>
      <xdr:row>67</xdr:row>
      <xdr:rowOff>122187</xdr:rowOff>
    </xdr:to>
    <xdr:sp macro="" textlink="">
      <xdr:nvSpPr>
        <xdr:cNvPr id="120" name="Oval 119">
          <a:extLst>
            <a:ext uri="{FF2B5EF4-FFF2-40B4-BE49-F238E27FC236}">
              <a16:creationId xmlns:a16="http://schemas.microsoft.com/office/drawing/2014/main" id="{AF9A1C5E-2C7A-1FE4-FEC5-C395DDF8A399}"/>
            </a:ext>
          </a:extLst>
        </xdr:cNvPr>
        <xdr:cNvSpPr/>
      </xdr:nvSpPr>
      <xdr:spPr>
        <a:xfrm>
          <a:off x="13485716729" y="13251880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787710</xdr:colOff>
      <xdr:row>67</xdr:row>
      <xdr:rowOff>131586</xdr:rowOff>
    </xdr:from>
    <xdr:to>
      <xdr:col>5</xdr:col>
      <xdr:colOff>791413</xdr:colOff>
      <xdr:row>70</xdr:row>
      <xdr:rowOff>124181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645D2A84-4587-3C5F-AC0C-C0E666226873}"/>
            </a:ext>
          </a:extLst>
        </xdr:cNvPr>
        <xdr:cNvCxnSpPr/>
      </xdr:nvCxnSpPr>
      <xdr:spPr>
        <a:xfrm flipV="1">
          <a:off x="13485785180" y="13436348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70</xdr:row>
      <xdr:rowOff>125915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2" name="TextBox 121">
              <a:extLst>
                <a:ext uri="{FF2B5EF4-FFF2-40B4-BE49-F238E27FC236}">
                  <a16:creationId xmlns:a16="http://schemas.microsoft.com/office/drawing/2014/main" id="{C86DCBD4-7457-ED5B-41DC-F5F6B657C5BB}"/>
                </a:ext>
              </a:extLst>
            </xdr:cNvPr>
            <xdr:cNvSpPr txBox="1"/>
          </xdr:nvSpPr>
          <xdr:spPr>
            <a:xfrm>
              <a:off x="13485433906" y="140447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707106</xdr:colOff>
      <xdr:row>67</xdr:row>
      <xdr:rowOff>75857</xdr:rowOff>
    </xdr:from>
    <xdr:to>
      <xdr:col>5</xdr:col>
      <xdr:colOff>711758</xdr:colOff>
      <xdr:row>68</xdr:row>
      <xdr:rowOff>200037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64B2DEA-50BF-004B-AC7F-79934B662B18}"/>
            </a:ext>
          </a:extLst>
        </xdr:cNvPr>
        <xdr:cNvCxnSpPr/>
      </xdr:nvCxnSpPr>
      <xdr:spPr>
        <a:xfrm flipH="1">
          <a:off x="13485864835" y="13380619"/>
          <a:ext cx="4652" cy="3288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274469</xdr:colOff>
      <xdr:row>67</xdr:row>
      <xdr:rowOff>112909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ED892097-80B1-1146-B866-58010CDBBC7D}"/>
                </a:ext>
              </a:extLst>
            </xdr:cNvPr>
            <xdr:cNvSpPr txBox="1"/>
          </xdr:nvSpPr>
          <xdr:spPr>
            <a:xfrm>
              <a:off x="13485576409" y="1341767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94</xdr:row>
      <xdr:rowOff>188834</xdr:rowOff>
    </xdr:from>
    <xdr:to>
      <xdr:col>2</xdr:col>
      <xdr:colOff>418397</xdr:colOff>
      <xdr:row>104</xdr:row>
      <xdr:rowOff>51837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94BB5EF3-63C4-1C4D-9498-B0922D92A67B}"/>
            </a:ext>
          </a:extLst>
        </xdr:cNvPr>
        <xdr:cNvCxnSpPr/>
      </xdr:nvCxnSpPr>
      <xdr:spPr>
        <a:xfrm flipV="1">
          <a:off x="13488628416" y="3073083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101</xdr:row>
      <xdr:rowOff>99972</xdr:rowOff>
    </xdr:from>
    <xdr:to>
      <xdr:col>3</xdr:col>
      <xdr:colOff>33324</xdr:colOff>
      <xdr:row>101</xdr:row>
      <xdr:rowOff>111080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71A62367-A93B-2341-A46E-31C18DA69BF7}"/>
            </a:ext>
          </a:extLst>
        </xdr:cNvPr>
        <xdr:cNvCxnSpPr/>
      </xdr:nvCxnSpPr>
      <xdr:spPr>
        <a:xfrm>
          <a:off x="13488190082" y="4417042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176776</xdr:colOff>
      <xdr:row>98</xdr:row>
      <xdr:rowOff>18608</xdr:rowOff>
    </xdr:from>
    <xdr:to>
      <xdr:col>2</xdr:col>
      <xdr:colOff>446593</xdr:colOff>
      <xdr:row>98</xdr:row>
      <xdr:rowOff>60476</xdr:rowOff>
    </xdr:to>
    <xdr:cxnSp macro="">
      <xdr:nvCxnSpPr>
        <xdr:cNvPr id="128" name="Straight Connector 127">
          <a:extLst>
            <a:ext uri="{FF2B5EF4-FFF2-40B4-BE49-F238E27FC236}">
              <a16:creationId xmlns:a16="http://schemas.microsoft.com/office/drawing/2014/main" id="{B0678809-5AE5-0D41-A289-85928C205A91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97</xdr:row>
      <xdr:rowOff>23287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F017358B-5029-A747-9A38-BE298F0FE450}"/>
                </a:ext>
              </a:extLst>
            </xdr:cNvPr>
            <xdr:cNvSpPr txBox="1"/>
          </xdr:nvSpPr>
          <xdr:spPr>
            <a:xfrm>
              <a:off x="13490214469" y="19915302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562799</xdr:colOff>
      <xdr:row>95</xdr:row>
      <xdr:rowOff>144402</xdr:rowOff>
    </xdr:from>
    <xdr:to>
      <xdr:col>2</xdr:col>
      <xdr:colOff>85161</xdr:colOff>
      <xdr:row>100</xdr:row>
      <xdr:rowOff>48134</xdr:rowOff>
    </xdr:to>
    <xdr:cxnSp macro="">
      <xdr:nvCxnSpPr>
        <xdr:cNvPr id="130" name="Straight Connector 129">
          <a:extLst>
            <a:ext uri="{FF2B5EF4-FFF2-40B4-BE49-F238E27FC236}">
              <a16:creationId xmlns:a16="http://schemas.microsoft.com/office/drawing/2014/main" id="{F99A4B73-E675-3146-BB50-237C4792D56C}"/>
            </a:ext>
          </a:extLst>
        </xdr:cNvPr>
        <xdr:cNvCxnSpPr/>
      </xdr:nvCxnSpPr>
      <xdr:spPr>
        <a:xfrm>
          <a:off x="13488961652" y="3233340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22693A32-E351-C84C-8D8E-0509CA5AF517}"/>
                </a:ext>
              </a:extLst>
            </xdr:cNvPr>
            <xdr:cNvSpPr txBox="1"/>
          </xdr:nvSpPr>
          <xdr:spPr>
            <a:xfrm>
              <a:off x="13489934587" y="40910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97</xdr:row>
      <xdr:rowOff>151807</xdr:rowOff>
    </xdr:from>
    <xdr:to>
      <xdr:col>1</xdr:col>
      <xdr:colOff>329534</xdr:colOff>
      <xdr:row>98</xdr:row>
      <xdr:rowOff>122187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D29B7CBF-079C-9845-8931-93EC1D998183}"/>
            </a:ext>
          </a:extLst>
        </xdr:cNvPr>
        <xdr:cNvSpPr/>
      </xdr:nvSpPr>
      <xdr:spPr>
        <a:xfrm>
          <a:off x="13489540685" y="3650122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98</xdr:row>
      <xdr:rowOff>22216</xdr:rowOff>
    </xdr:from>
    <xdr:to>
      <xdr:col>2</xdr:col>
      <xdr:colOff>418397</xdr:colOff>
      <xdr:row>98</xdr:row>
      <xdr:rowOff>35175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25E577AE-84F9-8B4E-8B76-994F5737A649}"/>
            </a:ext>
          </a:extLst>
        </xdr:cNvPr>
        <xdr:cNvCxnSpPr>
          <a:stCxn id="132" idx="2"/>
        </xdr:cNvCxnSpPr>
      </xdr:nvCxnSpPr>
      <xdr:spPr>
        <a:xfrm flipH="1" flipV="1">
          <a:off x="13488628416" y="3725220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98</xdr:row>
      <xdr:rowOff>103673</xdr:rowOff>
    </xdr:from>
    <xdr:to>
      <xdr:col>1</xdr:col>
      <xdr:colOff>251779</xdr:colOff>
      <xdr:row>101</xdr:row>
      <xdr:rowOff>96268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76DB28B0-DA98-E84C-9896-443F4A23665B}"/>
            </a:ext>
          </a:extLst>
        </xdr:cNvPr>
        <xdr:cNvCxnSpPr/>
      </xdr:nvCxnSpPr>
      <xdr:spPr>
        <a:xfrm flipV="1">
          <a:off x="13489618440" y="3806677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97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356D3B2E-C167-BF4F-BBE5-800A3A980F7D}"/>
                </a:ext>
              </a:extLst>
            </xdr:cNvPr>
            <xdr:cNvSpPr txBox="1"/>
          </xdr:nvSpPr>
          <xdr:spPr>
            <a:xfrm>
              <a:off x="13488117453" y="36520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CECEE2E0-1243-DC49-994A-FC0FA7F036EF}"/>
                </a:ext>
              </a:extLst>
            </xdr:cNvPr>
            <xdr:cNvSpPr txBox="1"/>
          </xdr:nvSpPr>
          <xdr:spPr>
            <a:xfrm>
              <a:off x="13489271817" y="4452289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94</xdr:row>
      <xdr:rowOff>188834</xdr:rowOff>
    </xdr:from>
    <xdr:to>
      <xdr:col>6</xdr:col>
      <xdr:colOff>418397</xdr:colOff>
      <xdr:row>104</xdr:row>
      <xdr:rowOff>51837</xdr:rowOff>
    </xdr:to>
    <xdr:cxnSp macro="">
      <xdr:nvCxnSpPr>
        <xdr:cNvPr id="139" name="Straight Arrow Connector 138">
          <a:extLst>
            <a:ext uri="{FF2B5EF4-FFF2-40B4-BE49-F238E27FC236}">
              <a16:creationId xmlns:a16="http://schemas.microsoft.com/office/drawing/2014/main" id="{F3087CA2-38CF-264A-8742-B80831656E0C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101</xdr:row>
      <xdr:rowOff>99972</xdr:rowOff>
    </xdr:from>
    <xdr:to>
      <xdr:col>7</xdr:col>
      <xdr:colOff>33324</xdr:colOff>
      <xdr:row>101</xdr:row>
      <xdr:rowOff>111080</xdr:rowOff>
    </xdr:to>
    <xdr:cxnSp macro="">
      <xdr:nvCxnSpPr>
        <xdr:cNvPr id="140" name="Straight Arrow Connector 139">
          <a:extLst>
            <a:ext uri="{FF2B5EF4-FFF2-40B4-BE49-F238E27FC236}">
              <a16:creationId xmlns:a16="http://schemas.microsoft.com/office/drawing/2014/main" id="{6BFE2A09-2EC4-B84C-8C3D-5708638BD783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176776</xdr:colOff>
      <xdr:row>98</xdr:row>
      <xdr:rowOff>18608</xdr:rowOff>
    </xdr:from>
    <xdr:to>
      <xdr:col>6</xdr:col>
      <xdr:colOff>446593</xdr:colOff>
      <xdr:row>98</xdr:row>
      <xdr:rowOff>60476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723D209A-E948-6846-A01B-286A9D48767C}"/>
            </a:ext>
          </a:extLst>
        </xdr:cNvPr>
        <xdr:cNvCxnSpPr/>
      </xdr:nvCxnSpPr>
      <xdr:spPr>
        <a:xfrm>
          <a:off x="13488600220" y="20115311"/>
          <a:ext cx="1916630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646630</xdr:colOff>
      <xdr:row>97</xdr:row>
      <xdr:rowOff>148891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2" name="TextBox 141">
              <a:extLst>
                <a:ext uri="{FF2B5EF4-FFF2-40B4-BE49-F238E27FC236}">
                  <a16:creationId xmlns:a16="http://schemas.microsoft.com/office/drawing/2014/main" id="{4A7B24DC-576B-3649-9337-FE7BB5D57AB0}"/>
                </a:ext>
              </a:extLst>
            </xdr:cNvPr>
            <xdr:cNvSpPr txBox="1"/>
          </xdr:nvSpPr>
          <xdr:spPr>
            <a:xfrm>
              <a:off x="13487097619" y="20040906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562799</xdr:colOff>
      <xdr:row>95</xdr:row>
      <xdr:rowOff>51173</xdr:rowOff>
    </xdr:from>
    <xdr:to>
      <xdr:col>6</xdr:col>
      <xdr:colOff>218644</xdr:colOff>
      <xdr:row>100</xdr:row>
      <xdr:rowOff>48134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9E123C82-8A81-F443-9BD6-5FC464E4C167}"/>
            </a:ext>
          </a:extLst>
        </xdr:cNvPr>
        <xdr:cNvCxnSpPr/>
      </xdr:nvCxnSpPr>
      <xdr:spPr>
        <a:xfrm>
          <a:off x="13485534542" y="19533810"/>
          <a:ext cx="1302659" cy="10204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99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76F96953-D79A-BB41-83AB-8D6C5010400E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97</xdr:row>
      <xdr:rowOff>151807</xdr:rowOff>
    </xdr:from>
    <xdr:to>
      <xdr:col>5</xdr:col>
      <xdr:colOff>329534</xdr:colOff>
      <xdr:row>98</xdr:row>
      <xdr:rowOff>122187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74AAD327-B36F-DF43-AC7A-483219CCF43C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98</xdr:row>
      <xdr:rowOff>22216</xdr:rowOff>
    </xdr:from>
    <xdr:to>
      <xdr:col>6</xdr:col>
      <xdr:colOff>418397</xdr:colOff>
      <xdr:row>98</xdr:row>
      <xdr:rowOff>35175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4B976940-69D9-4544-8FE4-5E35F76D8B78}"/>
            </a:ext>
          </a:extLst>
        </xdr:cNvPr>
        <xdr:cNvCxnSpPr>
          <a:stCxn id="145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98</xdr:row>
      <xdr:rowOff>103673</xdr:rowOff>
    </xdr:from>
    <xdr:to>
      <xdr:col>5</xdr:col>
      <xdr:colOff>251779</xdr:colOff>
      <xdr:row>101</xdr:row>
      <xdr:rowOff>96268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C99F9D13-08D3-6341-821B-A2A5ABEA0103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361814</xdr:colOff>
      <xdr:row>97</xdr:row>
      <xdr:rowOff>116516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1A409300-4697-2745-9979-E0DF3C84F0B6}"/>
                </a:ext>
              </a:extLst>
            </xdr:cNvPr>
            <xdr:cNvSpPr txBox="1"/>
          </xdr:nvSpPr>
          <xdr:spPr>
            <a:xfrm>
              <a:off x="13484665657" y="20008531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𝑃_0=P_P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101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8B19F25-2628-DD45-9A31-C486F57881DF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148864</xdr:colOff>
      <xdr:row>96</xdr:row>
      <xdr:rowOff>23260</xdr:rowOff>
    </xdr:from>
    <xdr:to>
      <xdr:col>6</xdr:col>
      <xdr:colOff>418681</xdr:colOff>
      <xdr:row>96</xdr:row>
      <xdr:rowOff>65128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94644BF0-ABC5-22C5-E64D-7A58E1273FA0}"/>
            </a:ext>
          </a:extLst>
        </xdr:cNvPr>
        <xdr:cNvCxnSpPr/>
      </xdr:nvCxnSpPr>
      <xdr:spPr>
        <a:xfrm>
          <a:off x="13485334505" y="19710586"/>
          <a:ext cx="1916631" cy="4186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609414</xdr:colOff>
      <xdr:row>95</xdr:row>
      <xdr:rowOff>144240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6EE22A0F-09CB-A7AE-C9D4-EB8FE5F91028}"/>
                </a:ext>
              </a:extLst>
            </xdr:cNvPr>
            <xdr:cNvSpPr txBox="1"/>
          </xdr:nvSpPr>
          <xdr:spPr>
            <a:xfrm>
              <a:off x="13487134835" y="19626877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254055</xdr:colOff>
      <xdr:row>96</xdr:row>
      <xdr:rowOff>55824</xdr:rowOff>
    </xdr:from>
    <xdr:to>
      <xdr:col>5</xdr:col>
      <xdr:colOff>260512</xdr:colOff>
      <xdr:row>97</xdr:row>
      <xdr:rowOff>140985</xdr:rowOff>
    </xdr:to>
    <xdr:cxnSp macro="">
      <xdr:nvCxnSpPr>
        <xdr:cNvPr id="152" name="Straight Arrow Connector 151">
          <a:extLst>
            <a:ext uri="{FF2B5EF4-FFF2-40B4-BE49-F238E27FC236}">
              <a16:creationId xmlns:a16="http://schemas.microsoft.com/office/drawing/2014/main" id="{C9C01774-7F02-2344-ADD2-0519D96E10F7}"/>
            </a:ext>
          </a:extLst>
        </xdr:cNvPr>
        <xdr:cNvCxnSpPr/>
      </xdr:nvCxnSpPr>
      <xdr:spPr>
        <a:xfrm flipH="1" flipV="1">
          <a:off x="13486316081" y="19743150"/>
          <a:ext cx="6457" cy="2898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767583</xdr:colOff>
      <xdr:row>96</xdr:row>
      <xdr:rowOff>173385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EEDF6CF-00BE-5D4B-A3FF-5025C8B44256}"/>
                </a:ext>
              </a:extLst>
            </xdr:cNvPr>
            <xdr:cNvSpPr txBox="1"/>
          </xdr:nvSpPr>
          <xdr:spPr>
            <a:xfrm>
              <a:off x="13486204432" y="19860711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719164</xdr:colOff>
      <xdr:row>95</xdr:row>
      <xdr:rowOff>151808</xdr:rowOff>
    </xdr:from>
    <xdr:to>
      <xdr:col>6</xdr:col>
      <xdr:colOff>36457</xdr:colOff>
      <xdr:row>96</xdr:row>
      <xdr:rowOff>122187</xdr:rowOff>
    </xdr:to>
    <xdr:sp macro="" textlink="">
      <xdr:nvSpPr>
        <xdr:cNvPr id="154" name="Oval 153">
          <a:extLst>
            <a:ext uri="{FF2B5EF4-FFF2-40B4-BE49-F238E27FC236}">
              <a16:creationId xmlns:a16="http://schemas.microsoft.com/office/drawing/2014/main" id="{66CDE597-9D42-F1A4-D14B-E53B72BC634C}"/>
            </a:ext>
          </a:extLst>
        </xdr:cNvPr>
        <xdr:cNvSpPr/>
      </xdr:nvSpPr>
      <xdr:spPr>
        <a:xfrm>
          <a:off x="13485716729" y="19634445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oneCellAnchor>
    <xdr:from>
      <xdr:col>6</xdr:col>
      <xdr:colOff>217601</xdr:colOff>
      <xdr:row>95</xdr:row>
      <xdr:rowOff>139777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FDE66560-4A72-17EA-AED8-ADEFBDA38E65}"/>
                </a:ext>
              </a:extLst>
            </xdr:cNvPr>
            <xdr:cNvSpPr txBox="1"/>
          </xdr:nvSpPr>
          <xdr:spPr>
            <a:xfrm>
              <a:off x="13484809870" y="1962241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797014</xdr:colOff>
      <xdr:row>96</xdr:row>
      <xdr:rowOff>150192</xdr:rowOff>
    </xdr:from>
    <xdr:to>
      <xdr:col>5</xdr:col>
      <xdr:colOff>800146</xdr:colOff>
      <xdr:row>101</xdr:row>
      <xdr:rowOff>74432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97BA4534-FEE5-9A16-9EED-B1A9D7143CCD}"/>
            </a:ext>
          </a:extLst>
        </xdr:cNvPr>
        <xdr:cNvCxnSpPr/>
      </xdr:nvCxnSpPr>
      <xdr:spPr>
        <a:xfrm flipV="1">
          <a:off x="13485776447" y="19837518"/>
          <a:ext cx="3132" cy="94768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416972</xdr:colOff>
      <xdr:row>101</xdr:row>
      <xdr:rowOff>121263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1B61E10D-B5F7-EDAE-DFD0-2DE40EEA0607}"/>
                </a:ext>
              </a:extLst>
            </xdr:cNvPr>
            <xdr:cNvSpPr txBox="1"/>
          </xdr:nvSpPr>
          <xdr:spPr>
            <a:xfrm>
              <a:off x="13485433906" y="2083203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63322</xdr:colOff>
      <xdr:row>96</xdr:row>
      <xdr:rowOff>61901</xdr:rowOff>
    </xdr:from>
    <xdr:to>
      <xdr:col>6</xdr:col>
      <xdr:colOff>65127</xdr:colOff>
      <xdr:row>98</xdr:row>
      <xdr:rowOff>27912</xdr:rowOff>
    </xdr:to>
    <xdr:cxnSp macro="">
      <xdr:nvCxnSpPr>
        <xdr:cNvPr id="160" name="Straight Arrow Connector 159">
          <a:extLst>
            <a:ext uri="{FF2B5EF4-FFF2-40B4-BE49-F238E27FC236}">
              <a16:creationId xmlns:a16="http://schemas.microsoft.com/office/drawing/2014/main" id="{1A3DF7B0-99B5-F059-AD49-A3CB8DE50548}"/>
            </a:ext>
          </a:extLst>
        </xdr:cNvPr>
        <xdr:cNvCxnSpPr/>
      </xdr:nvCxnSpPr>
      <xdr:spPr>
        <a:xfrm flipH="1">
          <a:off x="13485688059" y="19749227"/>
          <a:ext cx="1805" cy="37538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781538</xdr:colOff>
      <xdr:row>96</xdr:row>
      <xdr:rowOff>145472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C6ECE6C1-0BBD-CB13-5982-58F5436289C8}"/>
                </a:ext>
              </a:extLst>
            </xdr:cNvPr>
            <xdr:cNvSpPr txBox="1"/>
          </xdr:nvSpPr>
          <xdr:spPr>
            <a:xfrm>
              <a:off x="13485367070" y="19832798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414694</xdr:colOff>
      <xdr:row>112</xdr:row>
      <xdr:rowOff>188834</xdr:rowOff>
    </xdr:from>
    <xdr:to>
      <xdr:col>2</xdr:col>
      <xdr:colOff>418397</xdr:colOff>
      <xdr:row>122</xdr:row>
      <xdr:rowOff>51837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5CFD4CCE-52F5-B34F-A3CE-A2AB2AFA8448}"/>
            </a:ext>
          </a:extLst>
        </xdr:cNvPr>
        <xdr:cNvCxnSpPr/>
      </xdr:nvCxnSpPr>
      <xdr:spPr>
        <a:xfrm flipV="1">
          <a:off x="13488628416" y="19466783"/>
          <a:ext cx="3703" cy="19098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92566</xdr:colOff>
      <xdr:row>119</xdr:row>
      <xdr:rowOff>99972</xdr:rowOff>
    </xdr:from>
    <xdr:to>
      <xdr:col>3</xdr:col>
      <xdr:colOff>33324</xdr:colOff>
      <xdr:row>119</xdr:row>
      <xdr:rowOff>111080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24848528-A629-9346-9103-8BCF7B1F63C7}"/>
            </a:ext>
          </a:extLst>
        </xdr:cNvPr>
        <xdr:cNvCxnSpPr/>
      </xdr:nvCxnSpPr>
      <xdr:spPr>
        <a:xfrm>
          <a:off x="13488190082" y="20810741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255860</xdr:colOff>
      <xdr:row>111</xdr:row>
      <xdr:rowOff>195384</xdr:rowOff>
    </xdr:from>
    <xdr:to>
      <xdr:col>1</xdr:col>
      <xdr:colOff>269816</xdr:colOff>
      <xdr:row>119</xdr:row>
      <xdr:rowOff>83736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9D39875-80E0-A44E-930E-E9831BAFE3A8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562799</xdr:colOff>
      <xdr:row>113</xdr:row>
      <xdr:rowOff>144402</xdr:rowOff>
    </xdr:from>
    <xdr:to>
      <xdr:col>2</xdr:col>
      <xdr:colOff>85161</xdr:colOff>
      <xdr:row>118</xdr:row>
      <xdr:rowOff>48134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8349BA81-4DDB-904E-A2B1-915BA701932B}"/>
            </a:ext>
          </a:extLst>
        </xdr:cNvPr>
        <xdr:cNvCxnSpPr/>
      </xdr:nvCxnSpPr>
      <xdr:spPr>
        <a:xfrm>
          <a:off x="13488961652" y="19627039"/>
          <a:ext cx="1169175" cy="92717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62E7C150-B41C-A740-B558-E5109B03A51F}"/>
                </a:ext>
              </a:extLst>
            </xdr:cNvPr>
            <xdr:cNvSpPr txBox="1"/>
          </xdr:nvSpPr>
          <xdr:spPr>
            <a:xfrm>
              <a:off x="13489934587" y="20484746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188834</xdr:colOff>
      <xdr:row>115</xdr:row>
      <xdr:rowOff>151807</xdr:rowOff>
    </xdr:from>
    <xdr:to>
      <xdr:col>1</xdr:col>
      <xdr:colOff>329534</xdr:colOff>
      <xdr:row>116</xdr:row>
      <xdr:rowOff>122187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25EE6306-88D4-A643-B691-FAE2096A4073}"/>
            </a:ext>
          </a:extLst>
        </xdr:cNvPr>
        <xdr:cNvSpPr/>
      </xdr:nvSpPr>
      <xdr:spPr>
        <a:xfrm>
          <a:off x="13489540685" y="20043822"/>
          <a:ext cx="140700" cy="1750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329534</xdr:colOff>
      <xdr:row>116</xdr:row>
      <xdr:rowOff>22216</xdr:rowOff>
    </xdr:from>
    <xdr:to>
      <xdr:col>2</xdr:col>
      <xdr:colOff>418397</xdr:colOff>
      <xdr:row>116</xdr:row>
      <xdr:rowOff>35175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A18ABCAC-8516-D743-82C6-1DEC73575D0A}"/>
            </a:ext>
          </a:extLst>
        </xdr:cNvPr>
        <xdr:cNvCxnSpPr>
          <a:stCxn id="170" idx="2"/>
        </xdr:cNvCxnSpPr>
      </xdr:nvCxnSpPr>
      <xdr:spPr>
        <a:xfrm flipH="1" flipV="1">
          <a:off x="13488628416" y="20118919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248076</xdr:colOff>
      <xdr:row>116</xdr:row>
      <xdr:rowOff>103673</xdr:rowOff>
    </xdr:from>
    <xdr:to>
      <xdr:col>1</xdr:col>
      <xdr:colOff>251779</xdr:colOff>
      <xdr:row>119</xdr:row>
      <xdr:rowOff>96268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9AD4CF6-8DC8-A64C-9829-6DA59C646319}"/>
            </a:ext>
          </a:extLst>
        </xdr:cNvPr>
        <xdr:cNvCxnSpPr/>
      </xdr:nvCxnSpPr>
      <xdr:spPr>
        <a:xfrm flipV="1">
          <a:off x="13489618440" y="20200376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203645</xdr:colOff>
      <xdr:row>115</xdr:row>
      <xdr:rowOff>153732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2DF932DB-54C1-B446-AD27-76FF432A08FE}"/>
                </a:ext>
              </a:extLst>
            </xdr:cNvPr>
            <xdr:cNvSpPr txBox="1"/>
          </xdr:nvSpPr>
          <xdr:spPr>
            <a:xfrm>
              <a:off x="13488117453" y="20045747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4" name="TextBox 173">
              <a:extLst>
                <a:ext uri="{FF2B5EF4-FFF2-40B4-BE49-F238E27FC236}">
                  <a16:creationId xmlns:a16="http://schemas.microsoft.com/office/drawing/2014/main" id="{CEBA1F15-BFC3-4644-B557-23BD067CD98C}"/>
                </a:ext>
              </a:extLst>
            </xdr:cNvPr>
            <xdr:cNvSpPr txBox="1"/>
          </xdr:nvSpPr>
          <xdr:spPr>
            <a:xfrm>
              <a:off x="13489271817" y="20845988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C653840-01FC-6B9D-2A7E-388E0433ADCD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414694</xdr:colOff>
      <xdr:row>112</xdr:row>
      <xdr:rowOff>188834</xdr:rowOff>
    </xdr:from>
    <xdr:to>
      <xdr:col>6</xdr:col>
      <xdr:colOff>418397</xdr:colOff>
      <xdr:row>122</xdr:row>
      <xdr:rowOff>51837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A9397C6E-5D39-2947-90FD-1F2B92D6CB36}"/>
            </a:ext>
          </a:extLst>
        </xdr:cNvPr>
        <xdr:cNvCxnSpPr/>
      </xdr:nvCxnSpPr>
      <xdr:spPr>
        <a:xfrm flipV="1">
          <a:off x="13488628416" y="23151178"/>
          <a:ext cx="3703" cy="19098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92566</xdr:colOff>
      <xdr:row>119</xdr:row>
      <xdr:rowOff>99972</xdr:rowOff>
    </xdr:from>
    <xdr:to>
      <xdr:col>7</xdr:col>
      <xdr:colOff>33324</xdr:colOff>
      <xdr:row>119</xdr:row>
      <xdr:rowOff>111080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5325E8D0-59CB-E640-B36D-06333D8BB69D}"/>
            </a:ext>
          </a:extLst>
        </xdr:cNvPr>
        <xdr:cNvCxnSpPr/>
      </xdr:nvCxnSpPr>
      <xdr:spPr>
        <a:xfrm>
          <a:off x="13488190082" y="24495137"/>
          <a:ext cx="2410978" cy="11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255860</xdr:colOff>
      <xdr:row>111</xdr:row>
      <xdr:rowOff>195384</xdr:rowOff>
    </xdr:from>
    <xdr:to>
      <xdr:col>5</xdr:col>
      <xdr:colOff>269816</xdr:colOff>
      <xdr:row>119</xdr:row>
      <xdr:rowOff>83736</xdr:rowOff>
    </xdr:to>
    <xdr:cxnSp macro="">
      <xdr:nvCxnSpPr>
        <xdr:cNvPr id="180" name="Straight Connector 179">
          <a:extLst>
            <a:ext uri="{FF2B5EF4-FFF2-40B4-BE49-F238E27FC236}">
              <a16:creationId xmlns:a16="http://schemas.microsoft.com/office/drawing/2014/main" id="{EE8B4FC5-3740-364A-9F29-B0232F78ECF9}"/>
            </a:ext>
          </a:extLst>
        </xdr:cNvPr>
        <xdr:cNvCxnSpPr/>
      </xdr:nvCxnSpPr>
      <xdr:spPr>
        <a:xfrm flipH="1" flipV="1">
          <a:off x="13489600403" y="22953040"/>
          <a:ext cx="13956" cy="152586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562799</xdr:colOff>
      <xdr:row>113</xdr:row>
      <xdr:rowOff>144402</xdr:rowOff>
    </xdr:from>
    <xdr:to>
      <xdr:col>6</xdr:col>
      <xdr:colOff>85161</xdr:colOff>
      <xdr:row>118</xdr:row>
      <xdr:rowOff>48134</xdr:rowOff>
    </xdr:to>
    <xdr:cxnSp macro="">
      <xdr:nvCxnSpPr>
        <xdr:cNvPr id="181" name="Straight Connector 180">
          <a:extLst>
            <a:ext uri="{FF2B5EF4-FFF2-40B4-BE49-F238E27FC236}">
              <a16:creationId xmlns:a16="http://schemas.microsoft.com/office/drawing/2014/main" id="{2243ED05-EF46-964A-A771-B4ECAC78E769}"/>
            </a:ext>
          </a:extLst>
        </xdr:cNvPr>
        <xdr:cNvCxnSpPr/>
      </xdr:nvCxnSpPr>
      <xdr:spPr>
        <a:xfrm>
          <a:off x="13488961652" y="23311435"/>
          <a:ext cx="1169175" cy="92717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33324</xdr:colOff>
      <xdr:row>117</xdr:row>
      <xdr:rowOff>183354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7BE998B1-5515-9E4E-BDBC-C5CA61EA5A8B}"/>
                </a:ext>
              </a:extLst>
            </xdr:cNvPr>
            <xdr:cNvSpPr txBox="1"/>
          </xdr:nvSpPr>
          <xdr:spPr>
            <a:xfrm>
              <a:off x="13489934587" y="24169142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188834</xdr:colOff>
      <xdr:row>115</xdr:row>
      <xdr:rowOff>151807</xdr:rowOff>
    </xdr:from>
    <xdr:to>
      <xdr:col>5</xdr:col>
      <xdr:colOff>329534</xdr:colOff>
      <xdr:row>116</xdr:row>
      <xdr:rowOff>122187</xdr:rowOff>
    </xdr:to>
    <xdr:sp macro="" textlink="">
      <xdr:nvSpPr>
        <xdr:cNvPr id="183" name="Oval 182">
          <a:extLst>
            <a:ext uri="{FF2B5EF4-FFF2-40B4-BE49-F238E27FC236}">
              <a16:creationId xmlns:a16="http://schemas.microsoft.com/office/drawing/2014/main" id="{8EEC2C2F-3C5E-1B4A-9579-F8C7F7401E1B}"/>
            </a:ext>
          </a:extLst>
        </xdr:cNvPr>
        <xdr:cNvSpPr/>
      </xdr:nvSpPr>
      <xdr:spPr>
        <a:xfrm>
          <a:off x="13489540685" y="23728217"/>
          <a:ext cx="140700" cy="1750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5</xdr:col>
      <xdr:colOff>329534</xdr:colOff>
      <xdr:row>116</xdr:row>
      <xdr:rowOff>22216</xdr:rowOff>
    </xdr:from>
    <xdr:to>
      <xdr:col>6</xdr:col>
      <xdr:colOff>418397</xdr:colOff>
      <xdr:row>116</xdr:row>
      <xdr:rowOff>35175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4D646B7D-2E08-FD46-9483-03F95F11D746}"/>
            </a:ext>
          </a:extLst>
        </xdr:cNvPr>
        <xdr:cNvCxnSpPr>
          <a:stCxn id="183" idx="2"/>
        </xdr:cNvCxnSpPr>
      </xdr:nvCxnSpPr>
      <xdr:spPr>
        <a:xfrm flipH="1" flipV="1">
          <a:off x="13488628416" y="23803315"/>
          <a:ext cx="912269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248076</xdr:colOff>
      <xdr:row>116</xdr:row>
      <xdr:rowOff>103673</xdr:rowOff>
    </xdr:from>
    <xdr:to>
      <xdr:col>5</xdr:col>
      <xdr:colOff>251779</xdr:colOff>
      <xdr:row>119</xdr:row>
      <xdr:rowOff>96268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0B993E6C-604D-1A4B-8F8E-CE5FAD596B51}"/>
            </a:ext>
          </a:extLst>
        </xdr:cNvPr>
        <xdr:cNvCxnSpPr/>
      </xdr:nvCxnSpPr>
      <xdr:spPr>
        <a:xfrm flipV="1">
          <a:off x="13489618440" y="23884772"/>
          <a:ext cx="3703" cy="60666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310642</xdr:colOff>
      <xdr:row>115</xdr:row>
      <xdr:rowOff>102560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FBF55C3D-BC6C-F944-B288-D7901BB17209}"/>
                </a:ext>
              </a:extLst>
            </xdr:cNvPr>
            <xdr:cNvSpPr txBox="1"/>
          </xdr:nvSpPr>
          <xdr:spPr>
            <a:xfrm>
              <a:off x="13484716829" y="23678970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696094</xdr:colOff>
      <xdr:row>119</xdr:row>
      <xdr:rowOff>135219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3F15EF29-DFDF-3A46-9951-51AF999F6FF8}"/>
                </a:ext>
              </a:extLst>
            </xdr:cNvPr>
            <xdr:cNvSpPr txBox="1"/>
          </xdr:nvSpPr>
          <xdr:spPr>
            <a:xfrm>
              <a:off x="13489271817" y="24530384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32564</xdr:colOff>
      <xdr:row>111</xdr:row>
      <xdr:rowOff>27</xdr:rowOff>
    </xdr:from>
    <xdr:ext cx="479157" cy="17209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8" name="TextBox 187">
              <a:extLst>
                <a:ext uri="{FF2B5EF4-FFF2-40B4-BE49-F238E27FC236}">
                  <a16:creationId xmlns:a16="http://schemas.microsoft.com/office/drawing/2014/main" id="{155020F5-DAA6-F847-B257-0B4EA64EFD7C}"/>
                </a:ext>
              </a:extLst>
            </xdr:cNvPr>
            <xdr:cNvSpPr txBox="1"/>
          </xdr:nvSpPr>
          <xdr:spPr>
            <a:xfrm>
              <a:off x="13489358498" y="22757683"/>
              <a:ext cx="479157" cy="17209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209341</xdr:colOff>
      <xdr:row>116</xdr:row>
      <xdr:rowOff>117560</xdr:rowOff>
    </xdr:from>
    <xdr:ext cx="427985" cy="1801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1" name="TextBox 190">
              <a:extLst>
                <a:ext uri="{FF2B5EF4-FFF2-40B4-BE49-F238E27FC236}">
                  <a16:creationId xmlns:a16="http://schemas.microsoft.com/office/drawing/2014/main" id="{493B91DE-93B8-D193-6003-5E51F75565EB}"/>
                </a:ext>
              </a:extLst>
            </xdr:cNvPr>
            <xdr:cNvSpPr txBox="1"/>
          </xdr:nvSpPr>
          <xdr:spPr>
            <a:xfrm>
              <a:off x="13485939267" y="23898659"/>
              <a:ext cx="427985" cy="1801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307033</xdr:colOff>
      <xdr:row>116</xdr:row>
      <xdr:rowOff>117725</xdr:rowOff>
    </xdr:from>
    <xdr:to>
      <xdr:col>5</xdr:col>
      <xdr:colOff>319184</xdr:colOff>
      <xdr:row>118</xdr:row>
      <xdr:rowOff>18609</xdr:rowOff>
    </xdr:to>
    <xdr:cxnSp macro="">
      <xdr:nvCxnSpPr>
        <xdr:cNvPr id="192" name="Straight Arrow Connector 191">
          <a:extLst>
            <a:ext uri="{FF2B5EF4-FFF2-40B4-BE49-F238E27FC236}">
              <a16:creationId xmlns:a16="http://schemas.microsoft.com/office/drawing/2014/main" id="{79366C1E-F997-D29C-F948-D2629C1F0F5D}"/>
            </a:ext>
          </a:extLst>
        </xdr:cNvPr>
        <xdr:cNvCxnSpPr/>
      </xdr:nvCxnSpPr>
      <xdr:spPr>
        <a:xfrm>
          <a:off x="13486257409" y="23898824"/>
          <a:ext cx="12151" cy="3102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454854</xdr:colOff>
      <xdr:row>117</xdr:row>
      <xdr:rowOff>93255</xdr:rowOff>
    </xdr:from>
    <xdr:ext cx="725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F74BF85C-C3C5-6347-C433-B65B626B0D87}"/>
                </a:ext>
              </a:extLst>
            </xdr:cNvPr>
            <xdr:cNvSpPr txBox="1"/>
          </xdr:nvSpPr>
          <xdr:spPr>
            <a:xfrm>
              <a:off x="13484572617" y="24079043"/>
              <a:ext cx="725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𝑃_𝑃=𝑃_0−𝑇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334186</xdr:colOff>
      <xdr:row>118</xdr:row>
      <xdr:rowOff>12912</xdr:rowOff>
    </xdr:from>
    <xdr:to>
      <xdr:col>6</xdr:col>
      <xdr:colOff>423049</xdr:colOff>
      <xdr:row>118</xdr:row>
      <xdr:rowOff>25871</xdr:rowOff>
    </xdr:to>
    <xdr:cxnSp macro="">
      <xdr:nvCxnSpPr>
        <xdr:cNvPr id="195" name="Straight Connector 194">
          <a:extLst>
            <a:ext uri="{FF2B5EF4-FFF2-40B4-BE49-F238E27FC236}">
              <a16:creationId xmlns:a16="http://schemas.microsoft.com/office/drawing/2014/main" id="{90D64E26-A778-9E77-0D86-86C1294853DE}"/>
            </a:ext>
          </a:extLst>
        </xdr:cNvPr>
        <xdr:cNvCxnSpPr/>
      </xdr:nvCxnSpPr>
      <xdr:spPr>
        <a:xfrm flipH="1" flipV="1">
          <a:off x="13485330137" y="24203388"/>
          <a:ext cx="912270" cy="12959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265164</xdr:colOff>
      <xdr:row>116</xdr:row>
      <xdr:rowOff>13956</xdr:rowOff>
    </xdr:from>
    <xdr:to>
      <xdr:col>6</xdr:col>
      <xdr:colOff>418681</xdr:colOff>
      <xdr:row>118</xdr:row>
      <xdr:rowOff>37216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D3891B83-4D23-9467-ED2D-58DFF7B15B15}"/>
            </a:ext>
          </a:extLst>
        </xdr:cNvPr>
        <xdr:cNvSpPr/>
      </xdr:nvSpPr>
      <xdr:spPr>
        <a:xfrm>
          <a:off x="13485334505" y="23795055"/>
          <a:ext cx="976924" cy="4326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344249</xdr:colOff>
      <xdr:row>135</xdr:row>
      <xdr:rowOff>23261</xdr:rowOff>
    </xdr:from>
    <xdr:to>
      <xdr:col>3</xdr:col>
      <xdr:colOff>348901</xdr:colOff>
      <xdr:row>147</xdr:row>
      <xdr:rowOff>106997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80C141E2-7962-DEED-A031-3C5AE7A7E9D1}"/>
            </a:ext>
          </a:extLst>
        </xdr:cNvPr>
        <xdr:cNvCxnSpPr/>
      </xdr:nvCxnSpPr>
      <xdr:spPr>
        <a:xfrm flipV="1">
          <a:off x="13487874505" y="27302675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145</xdr:row>
      <xdr:rowOff>97693</xdr:rowOff>
    </xdr:from>
    <xdr:to>
      <xdr:col>3</xdr:col>
      <xdr:colOff>572197</xdr:colOff>
      <xdr:row>145</xdr:row>
      <xdr:rowOff>116301</xdr:rowOff>
    </xdr:to>
    <xdr:cxnSp macro="">
      <xdr:nvCxnSpPr>
        <xdr:cNvPr id="201" name="Straight Arrow Connector 200">
          <a:extLst>
            <a:ext uri="{FF2B5EF4-FFF2-40B4-BE49-F238E27FC236}">
              <a16:creationId xmlns:a16="http://schemas.microsoft.com/office/drawing/2014/main" id="{66E80871-4C60-085F-5B31-94A6DFF08B80}"/>
            </a:ext>
          </a:extLst>
        </xdr:cNvPr>
        <xdr:cNvCxnSpPr/>
      </xdr:nvCxnSpPr>
      <xdr:spPr>
        <a:xfrm flipV="1">
          <a:off x="13487651209" y="29423993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137</xdr:row>
      <xdr:rowOff>83736</xdr:rowOff>
    </xdr:from>
    <xdr:to>
      <xdr:col>2</xdr:col>
      <xdr:colOff>655934</xdr:colOff>
      <xdr:row>143</xdr:row>
      <xdr:rowOff>153517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F5425FBF-E6EE-EC43-8056-1D6E052D306E}"/>
            </a:ext>
          </a:extLst>
        </xdr:cNvPr>
        <xdr:cNvCxnSpPr/>
      </xdr:nvCxnSpPr>
      <xdr:spPr>
        <a:xfrm flipV="1">
          <a:off x="13488390879" y="27772527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137</xdr:row>
      <xdr:rowOff>116301</xdr:rowOff>
    </xdr:from>
    <xdr:to>
      <xdr:col>2</xdr:col>
      <xdr:colOff>479157</xdr:colOff>
      <xdr:row>143</xdr:row>
      <xdr:rowOff>57438</xdr:rowOff>
    </xdr:to>
    <xdr:cxnSp macro="">
      <xdr:nvCxnSpPr>
        <xdr:cNvPr id="205" name="Straight Connector 204">
          <a:extLst>
            <a:ext uri="{FF2B5EF4-FFF2-40B4-BE49-F238E27FC236}">
              <a16:creationId xmlns:a16="http://schemas.microsoft.com/office/drawing/2014/main" id="{5359BB8D-74B6-924E-9E87-46CD88F7A5FC}"/>
            </a:ext>
          </a:extLst>
        </xdr:cNvPr>
        <xdr:cNvCxnSpPr/>
      </xdr:nvCxnSpPr>
      <xdr:spPr>
        <a:xfrm>
          <a:off x="13488567656" y="27805092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140</xdr:row>
      <xdr:rowOff>60476</xdr:rowOff>
    </xdr:from>
    <xdr:to>
      <xdr:col>1</xdr:col>
      <xdr:colOff>679193</xdr:colOff>
      <xdr:row>141</xdr:row>
      <xdr:rowOff>13956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1036BCAC-ACD7-FDE7-9FDC-4E1B3EBC9329}"/>
            </a:ext>
          </a:extLst>
        </xdr:cNvPr>
        <xdr:cNvSpPr/>
      </xdr:nvSpPr>
      <xdr:spPr>
        <a:xfrm>
          <a:off x="13489191026" y="28363333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320989</xdr:colOff>
      <xdr:row>136</xdr:row>
      <xdr:rowOff>112671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740CC17B-59C0-C2D6-7801-4C0580A1726D}"/>
                </a:ext>
              </a:extLst>
            </xdr:cNvPr>
            <xdr:cNvSpPr txBox="1"/>
          </xdr:nvSpPr>
          <xdr:spPr>
            <a:xfrm>
              <a:off x="13489500919" y="2759677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5A9A23C-2920-BBD1-F6E4-B9ED1C34BECB}"/>
                </a:ext>
              </a:extLst>
            </xdr:cNvPr>
            <xdr:cNvSpPr txBox="1"/>
          </xdr:nvSpPr>
          <xdr:spPr>
            <a:xfrm>
              <a:off x="13489556743" y="289319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141</xdr:row>
      <xdr:rowOff>13956</xdr:rowOff>
    </xdr:from>
    <xdr:to>
      <xdr:col>1</xdr:col>
      <xdr:colOff>611739</xdr:colOff>
      <xdr:row>145</xdr:row>
      <xdr:rowOff>120953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1E7884CC-AD67-A7E6-3091-7124D031FE30}"/>
            </a:ext>
          </a:extLst>
        </xdr:cNvPr>
        <xdr:cNvCxnSpPr>
          <a:stCxn id="212" idx="4"/>
        </xdr:cNvCxnSpPr>
      </xdr:nvCxnSpPr>
      <xdr:spPr>
        <a:xfrm>
          <a:off x="13489258480" y="28521502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140</xdr:row>
      <xdr:rowOff>116301</xdr:rowOff>
    </xdr:from>
    <xdr:to>
      <xdr:col>3</xdr:col>
      <xdr:colOff>325640</xdr:colOff>
      <xdr:row>140</xdr:row>
      <xdr:rowOff>139561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AF88C4AC-923F-82B3-34DA-40CCDCBE3A79}"/>
            </a:ext>
          </a:extLst>
        </xdr:cNvPr>
        <xdr:cNvCxnSpPr>
          <a:stCxn id="212" idx="2"/>
        </xdr:cNvCxnSpPr>
      </xdr:nvCxnSpPr>
      <xdr:spPr>
        <a:xfrm flipH="1" flipV="1">
          <a:off x="13487897766" y="28419158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A26565CE-8EF5-7738-258A-4B6D3C58783B}"/>
                </a:ext>
              </a:extLst>
            </xdr:cNvPr>
            <xdr:cNvSpPr txBox="1"/>
          </xdr:nvSpPr>
          <xdr:spPr>
            <a:xfrm>
              <a:off x="13487319124" y="2834109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F3E25A64-5DF6-2CA7-C01B-92DB7BB2340C}"/>
                </a:ext>
              </a:extLst>
            </xdr:cNvPr>
            <xdr:cNvSpPr txBox="1"/>
          </xdr:nvSpPr>
          <xdr:spPr>
            <a:xfrm>
              <a:off x="13488896157" y="29471536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135</xdr:row>
      <xdr:rowOff>23261</xdr:rowOff>
    </xdr:from>
    <xdr:to>
      <xdr:col>8</xdr:col>
      <xdr:colOff>348901</xdr:colOff>
      <xdr:row>147</xdr:row>
      <xdr:rowOff>106997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0A0CD17B-4E02-FD4F-A5E4-D8DEF0C0908A}"/>
            </a:ext>
          </a:extLst>
        </xdr:cNvPr>
        <xdr:cNvCxnSpPr/>
      </xdr:nvCxnSpPr>
      <xdr:spPr>
        <a:xfrm flipV="1">
          <a:off x="13487874505" y="2750736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145</xdr:row>
      <xdr:rowOff>97693</xdr:rowOff>
    </xdr:from>
    <xdr:to>
      <xdr:col>8</xdr:col>
      <xdr:colOff>572197</xdr:colOff>
      <xdr:row>145</xdr:row>
      <xdr:rowOff>116301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9402090D-D8E9-CE42-9284-C92CF2456F7B}"/>
            </a:ext>
          </a:extLst>
        </xdr:cNvPr>
        <xdr:cNvCxnSpPr/>
      </xdr:nvCxnSpPr>
      <xdr:spPr>
        <a:xfrm flipV="1">
          <a:off x="13487651209" y="2962868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137</xdr:row>
      <xdr:rowOff>83736</xdr:rowOff>
    </xdr:from>
    <xdr:to>
      <xdr:col>7</xdr:col>
      <xdr:colOff>655934</xdr:colOff>
      <xdr:row>143</xdr:row>
      <xdr:rowOff>153517</xdr:rowOff>
    </xdr:to>
    <xdr:cxnSp macro="">
      <xdr:nvCxnSpPr>
        <xdr:cNvPr id="224" name="Straight Connector 223">
          <a:extLst>
            <a:ext uri="{FF2B5EF4-FFF2-40B4-BE49-F238E27FC236}">
              <a16:creationId xmlns:a16="http://schemas.microsoft.com/office/drawing/2014/main" id="{B12D052F-1F14-274F-9F5A-FAFFB3DFAA77}"/>
            </a:ext>
          </a:extLst>
        </xdr:cNvPr>
        <xdr:cNvCxnSpPr/>
      </xdr:nvCxnSpPr>
      <xdr:spPr>
        <a:xfrm flipV="1">
          <a:off x="13488390879" y="2797721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137</xdr:row>
      <xdr:rowOff>116301</xdr:rowOff>
    </xdr:from>
    <xdr:to>
      <xdr:col>7</xdr:col>
      <xdr:colOff>479157</xdr:colOff>
      <xdr:row>143</xdr:row>
      <xdr:rowOff>57438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5E443F78-DE97-1348-B91E-47812DF2CB4B}"/>
            </a:ext>
          </a:extLst>
        </xdr:cNvPr>
        <xdr:cNvCxnSpPr/>
      </xdr:nvCxnSpPr>
      <xdr:spPr>
        <a:xfrm>
          <a:off x="13488567656" y="2800978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140</xdr:row>
      <xdr:rowOff>60476</xdr:rowOff>
    </xdr:from>
    <xdr:to>
      <xdr:col>6</xdr:col>
      <xdr:colOff>679193</xdr:colOff>
      <xdr:row>141</xdr:row>
      <xdr:rowOff>13956</xdr:rowOff>
    </xdr:to>
    <xdr:sp macro="" textlink="">
      <xdr:nvSpPr>
        <xdr:cNvPr id="226" name="Oval 225">
          <a:extLst>
            <a:ext uri="{FF2B5EF4-FFF2-40B4-BE49-F238E27FC236}">
              <a16:creationId xmlns:a16="http://schemas.microsoft.com/office/drawing/2014/main" id="{B86A13BF-810B-C148-9CA6-E8D7F70D2330}"/>
            </a:ext>
          </a:extLst>
        </xdr:cNvPr>
        <xdr:cNvSpPr/>
      </xdr:nvSpPr>
      <xdr:spPr>
        <a:xfrm>
          <a:off x="13489191026" y="28568022"/>
          <a:ext cx="134908" cy="15816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136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7" name="TextBox 226">
              <a:extLst>
                <a:ext uri="{FF2B5EF4-FFF2-40B4-BE49-F238E27FC236}">
                  <a16:creationId xmlns:a16="http://schemas.microsoft.com/office/drawing/2014/main" id="{54858E3C-2D3B-8F4D-A48E-395502A87720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143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8" name="TextBox 227">
              <a:extLst>
                <a:ext uri="{FF2B5EF4-FFF2-40B4-BE49-F238E27FC236}">
                  <a16:creationId xmlns:a16="http://schemas.microsoft.com/office/drawing/2014/main" id="{C7AA3127-AFE0-284E-B5C8-B21005C0A922}"/>
                </a:ext>
              </a:extLst>
            </xdr:cNvPr>
            <xdr:cNvSpPr txBox="1"/>
          </xdr:nvSpPr>
          <xdr:spPr>
            <a:xfrm>
              <a:off x="13489556743" y="2913659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141</xdr:row>
      <xdr:rowOff>13956</xdr:rowOff>
    </xdr:from>
    <xdr:to>
      <xdr:col>6</xdr:col>
      <xdr:colOff>611739</xdr:colOff>
      <xdr:row>145</xdr:row>
      <xdr:rowOff>120953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B6680BCF-4434-224B-8BE1-F49B9B4D90C2}"/>
            </a:ext>
          </a:extLst>
        </xdr:cNvPr>
        <xdr:cNvCxnSpPr>
          <a:stCxn id="226" idx="4"/>
        </xdr:cNvCxnSpPr>
      </xdr:nvCxnSpPr>
      <xdr:spPr>
        <a:xfrm>
          <a:off x="13489258480" y="28726190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140</xdr:row>
      <xdr:rowOff>116301</xdr:rowOff>
    </xdr:from>
    <xdr:to>
      <xdr:col>8</xdr:col>
      <xdr:colOff>325640</xdr:colOff>
      <xdr:row>140</xdr:row>
      <xdr:rowOff>139561</xdr:rowOff>
    </xdr:to>
    <xdr:cxnSp macro="">
      <xdr:nvCxnSpPr>
        <xdr:cNvPr id="230" name="Straight Connector 229">
          <a:extLst>
            <a:ext uri="{FF2B5EF4-FFF2-40B4-BE49-F238E27FC236}">
              <a16:creationId xmlns:a16="http://schemas.microsoft.com/office/drawing/2014/main" id="{4A742173-B461-D847-871C-9A2CB4511031}"/>
            </a:ext>
          </a:extLst>
        </xdr:cNvPr>
        <xdr:cNvCxnSpPr>
          <a:stCxn id="226" idx="2"/>
        </xdr:cNvCxnSpPr>
      </xdr:nvCxnSpPr>
      <xdr:spPr>
        <a:xfrm flipH="1" flipV="1">
          <a:off x="13487897766" y="2862384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140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E4FFBE02-CCF3-0545-904A-C0E2E456AA27}"/>
                </a:ext>
              </a:extLst>
            </xdr:cNvPr>
            <xdr:cNvSpPr txBox="1"/>
          </xdr:nvSpPr>
          <xdr:spPr>
            <a:xfrm>
              <a:off x="13487319124" y="2854578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145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4E9BAB3F-0B6C-474D-A9BD-C2BBD4E928C5}"/>
                </a:ext>
              </a:extLst>
            </xdr:cNvPr>
            <xdr:cNvSpPr txBox="1"/>
          </xdr:nvSpPr>
          <xdr:spPr>
            <a:xfrm>
              <a:off x="13488896157" y="2967622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55824</xdr:rowOff>
    </xdr:from>
    <xdr:to>
      <xdr:col>8</xdr:col>
      <xdr:colOff>358204</xdr:colOff>
      <xdr:row>142</xdr:row>
      <xdr:rowOff>79084</xdr:rowOff>
    </xdr:to>
    <xdr:cxnSp macro="">
      <xdr:nvCxnSpPr>
        <xdr:cNvPr id="233" name="Straight Connector 232">
          <a:extLst>
            <a:ext uri="{FF2B5EF4-FFF2-40B4-BE49-F238E27FC236}">
              <a16:creationId xmlns:a16="http://schemas.microsoft.com/office/drawing/2014/main" id="{B619382A-C694-0B6C-5796-FD2A7C8B78BE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141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5B241AC9-203A-6703-A946-683E6E2FEBDE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142</xdr:row>
      <xdr:rowOff>97692</xdr:rowOff>
    </xdr:from>
    <xdr:to>
      <xdr:col>7</xdr:col>
      <xdr:colOff>281447</xdr:colOff>
      <xdr:row>145</xdr:row>
      <xdr:rowOff>111648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7C5837C7-6991-7718-CC8E-83FC2E5010B4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145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9" name="TextBox 238">
              <a:extLst>
                <a:ext uri="{FF2B5EF4-FFF2-40B4-BE49-F238E27FC236}">
                  <a16:creationId xmlns:a16="http://schemas.microsoft.com/office/drawing/2014/main" id="{9F928D69-8B6F-06C7-8F0C-BF838224CE3E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142</xdr:row>
      <xdr:rowOff>88388</xdr:rowOff>
    </xdr:from>
    <xdr:to>
      <xdr:col>6</xdr:col>
      <xdr:colOff>216318</xdr:colOff>
      <xdr:row>145</xdr:row>
      <xdr:rowOff>102344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72BDE145-46E2-3B57-E292-B06993252E01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145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1" name="TextBox 240">
              <a:extLst>
                <a:ext uri="{FF2B5EF4-FFF2-40B4-BE49-F238E27FC236}">
                  <a16:creationId xmlns:a16="http://schemas.microsoft.com/office/drawing/2014/main" id="{D676A6D3-2F83-830C-B335-5AAFBCA1EA17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232597</xdr:colOff>
      <xdr:row>142</xdr:row>
      <xdr:rowOff>104669</xdr:rowOff>
    </xdr:from>
    <xdr:to>
      <xdr:col>7</xdr:col>
      <xdr:colOff>262837</xdr:colOff>
      <xdr:row>143</xdr:row>
      <xdr:rowOff>83736</xdr:rowOff>
    </xdr:to>
    <xdr:sp macro="" textlink="">
      <xdr:nvSpPr>
        <xdr:cNvPr id="242" name="Left Brace 241">
          <a:extLst>
            <a:ext uri="{FF2B5EF4-FFF2-40B4-BE49-F238E27FC236}">
              <a16:creationId xmlns:a16="http://schemas.microsoft.com/office/drawing/2014/main" id="{D5BBECEC-EFC9-AA66-F94D-1BE3D8550464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246556</xdr:colOff>
      <xdr:row>143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3" name="TextBox 242">
              <a:extLst>
                <a:ext uri="{FF2B5EF4-FFF2-40B4-BE49-F238E27FC236}">
                  <a16:creationId xmlns:a16="http://schemas.microsoft.com/office/drawing/2014/main" id="{A1E93749-DB3E-678D-63F1-2D9DA98FD213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344249</xdr:colOff>
      <xdr:row>162</xdr:row>
      <xdr:rowOff>23261</xdr:rowOff>
    </xdr:from>
    <xdr:to>
      <xdr:col>3</xdr:col>
      <xdr:colOff>348901</xdr:colOff>
      <xdr:row>174</xdr:row>
      <xdr:rowOff>106997</xdr:rowOff>
    </xdr:to>
    <xdr:cxnSp macro="">
      <xdr:nvCxnSpPr>
        <xdr:cNvPr id="244" name="Straight Arrow Connector 243">
          <a:extLst>
            <a:ext uri="{FF2B5EF4-FFF2-40B4-BE49-F238E27FC236}">
              <a16:creationId xmlns:a16="http://schemas.microsoft.com/office/drawing/2014/main" id="{F49B23BF-923D-9A43-ABC9-76BF94394F7F}"/>
            </a:ext>
          </a:extLst>
        </xdr:cNvPr>
        <xdr:cNvCxnSpPr/>
      </xdr:nvCxnSpPr>
      <xdr:spPr>
        <a:xfrm flipV="1">
          <a:off x="13483757472" y="27712052"/>
          <a:ext cx="4652" cy="25400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172</xdr:row>
      <xdr:rowOff>97693</xdr:rowOff>
    </xdr:from>
    <xdr:to>
      <xdr:col>3</xdr:col>
      <xdr:colOff>572197</xdr:colOff>
      <xdr:row>172</xdr:row>
      <xdr:rowOff>116301</xdr:rowOff>
    </xdr:to>
    <xdr:cxnSp macro="">
      <xdr:nvCxnSpPr>
        <xdr:cNvPr id="245" name="Straight Arrow Connector 244">
          <a:extLst>
            <a:ext uri="{FF2B5EF4-FFF2-40B4-BE49-F238E27FC236}">
              <a16:creationId xmlns:a16="http://schemas.microsoft.com/office/drawing/2014/main" id="{3552BD6E-2131-9A4F-BC36-B379C07F3191}"/>
            </a:ext>
          </a:extLst>
        </xdr:cNvPr>
        <xdr:cNvCxnSpPr/>
      </xdr:nvCxnSpPr>
      <xdr:spPr>
        <a:xfrm flipV="1">
          <a:off x="13483534176" y="29833371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595458</xdr:colOff>
      <xdr:row>164</xdr:row>
      <xdr:rowOff>83736</xdr:rowOff>
    </xdr:from>
    <xdr:to>
      <xdr:col>2</xdr:col>
      <xdr:colOff>655934</xdr:colOff>
      <xdr:row>170</xdr:row>
      <xdr:rowOff>153517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E02C9234-67EE-8C40-B8A0-57E923F0987B}"/>
            </a:ext>
          </a:extLst>
        </xdr:cNvPr>
        <xdr:cNvCxnSpPr/>
      </xdr:nvCxnSpPr>
      <xdr:spPr>
        <a:xfrm flipV="1">
          <a:off x="13484273846" y="28181904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164</xdr:row>
      <xdr:rowOff>116301</xdr:rowOff>
    </xdr:from>
    <xdr:to>
      <xdr:col>2</xdr:col>
      <xdr:colOff>479157</xdr:colOff>
      <xdr:row>170</xdr:row>
      <xdr:rowOff>57438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B31051AC-C865-E441-B6AC-04CC15918750}"/>
            </a:ext>
          </a:extLst>
        </xdr:cNvPr>
        <xdr:cNvCxnSpPr/>
      </xdr:nvCxnSpPr>
      <xdr:spPr>
        <a:xfrm>
          <a:off x="13484450623" y="28214469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544285</xdr:colOff>
      <xdr:row>167</xdr:row>
      <xdr:rowOff>60476</xdr:rowOff>
    </xdr:from>
    <xdr:to>
      <xdr:col>1</xdr:col>
      <xdr:colOff>679193</xdr:colOff>
      <xdr:row>168</xdr:row>
      <xdr:rowOff>13956</xdr:rowOff>
    </xdr:to>
    <xdr:sp macro="" textlink="">
      <xdr:nvSpPr>
        <xdr:cNvPr id="248" name="Oval 247">
          <a:extLst>
            <a:ext uri="{FF2B5EF4-FFF2-40B4-BE49-F238E27FC236}">
              <a16:creationId xmlns:a16="http://schemas.microsoft.com/office/drawing/2014/main" id="{A919D6A0-7D1A-354D-87DC-D374DE8C463E}"/>
            </a:ext>
          </a:extLst>
        </xdr:cNvPr>
        <xdr:cNvSpPr/>
      </xdr:nvSpPr>
      <xdr:spPr>
        <a:xfrm>
          <a:off x="13485073993" y="28772710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0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9" name="TextBox 248">
              <a:extLst>
                <a:ext uri="{FF2B5EF4-FFF2-40B4-BE49-F238E27FC236}">
                  <a16:creationId xmlns:a16="http://schemas.microsoft.com/office/drawing/2014/main" id="{D3E40914-EE4F-8F48-B35E-0502CCABCF2A}"/>
                </a:ext>
              </a:extLst>
            </xdr:cNvPr>
            <xdr:cNvSpPr txBox="1"/>
          </xdr:nvSpPr>
          <xdr:spPr>
            <a:xfrm>
              <a:off x="13485607182" y="2801080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3F7E0E47-CE00-A849-AA24-2951F6E4B100}"/>
                </a:ext>
              </a:extLst>
            </xdr:cNvPr>
            <xdr:cNvSpPr txBox="1"/>
          </xdr:nvSpPr>
          <xdr:spPr>
            <a:xfrm>
              <a:off x="13485439710" y="2934127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600109</xdr:colOff>
      <xdr:row>168</xdr:row>
      <xdr:rowOff>13956</xdr:rowOff>
    </xdr:from>
    <xdr:to>
      <xdr:col>1</xdr:col>
      <xdr:colOff>611739</xdr:colOff>
      <xdr:row>172</xdr:row>
      <xdr:rowOff>120953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904DE486-1F7F-8F4B-B2F1-FA952E1DD2C8}"/>
            </a:ext>
          </a:extLst>
        </xdr:cNvPr>
        <xdr:cNvCxnSpPr>
          <a:stCxn id="248" idx="4"/>
        </xdr:cNvCxnSpPr>
      </xdr:nvCxnSpPr>
      <xdr:spPr>
        <a:xfrm>
          <a:off x="13485141447" y="28930879"/>
          <a:ext cx="11630" cy="92575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679193</xdr:colOff>
      <xdr:row>167</xdr:row>
      <xdr:rowOff>116301</xdr:rowOff>
    </xdr:from>
    <xdr:to>
      <xdr:col>3</xdr:col>
      <xdr:colOff>325640</xdr:colOff>
      <xdr:row>167</xdr:row>
      <xdr:rowOff>139561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9CB7C81E-AE08-6244-AA46-B5F702EE8810}"/>
            </a:ext>
          </a:extLst>
        </xdr:cNvPr>
        <xdr:cNvCxnSpPr>
          <a:stCxn id="248" idx="2"/>
        </xdr:cNvCxnSpPr>
      </xdr:nvCxnSpPr>
      <xdr:spPr>
        <a:xfrm flipH="1" flipV="1">
          <a:off x="13483780733" y="28828535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E5470446-06FE-7341-9CC4-77F616162DDD}"/>
                </a:ext>
              </a:extLst>
            </xdr:cNvPr>
            <xdr:cNvSpPr txBox="1"/>
          </xdr:nvSpPr>
          <xdr:spPr>
            <a:xfrm>
              <a:off x="13483202091" y="28750473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4" name="TextBox 253">
              <a:extLst>
                <a:ext uri="{FF2B5EF4-FFF2-40B4-BE49-F238E27FC236}">
                  <a16:creationId xmlns:a16="http://schemas.microsoft.com/office/drawing/2014/main" id="{C254FB42-1883-1942-998C-916DB9C8BCC7}"/>
                </a:ext>
              </a:extLst>
            </xdr:cNvPr>
            <xdr:cNvSpPr txBox="1"/>
          </xdr:nvSpPr>
          <xdr:spPr>
            <a:xfrm>
              <a:off x="13484779124" y="298809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55824</xdr:rowOff>
    </xdr:from>
    <xdr:to>
      <xdr:col>3</xdr:col>
      <xdr:colOff>358204</xdr:colOff>
      <xdr:row>169</xdr:row>
      <xdr:rowOff>79084</xdr:rowOff>
    </xdr:to>
    <xdr:cxnSp macro="">
      <xdr:nvCxnSpPr>
        <xdr:cNvPr id="255" name="Straight Connector 254">
          <a:extLst>
            <a:ext uri="{FF2B5EF4-FFF2-40B4-BE49-F238E27FC236}">
              <a16:creationId xmlns:a16="http://schemas.microsoft.com/office/drawing/2014/main" id="{5578751C-84BE-664D-9DC5-6D7BBA2F4F20}"/>
            </a:ext>
          </a:extLst>
        </xdr:cNvPr>
        <xdr:cNvCxnSpPr/>
      </xdr:nvCxnSpPr>
      <xdr:spPr>
        <a:xfrm flipH="1" flipV="1">
          <a:off x="13483748169" y="29177436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4D4551F4-708B-F74B-8FA6-87ACAD797495}"/>
                </a:ext>
              </a:extLst>
            </xdr:cNvPr>
            <xdr:cNvSpPr txBox="1"/>
          </xdr:nvSpPr>
          <xdr:spPr>
            <a:xfrm>
              <a:off x="13483127659" y="2906215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279121</xdr:colOff>
      <xdr:row>169</xdr:row>
      <xdr:rowOff>97692</xdr:rowOff>
    </xdr:from>
    <xdr:to>
      <xdr:col>2</xdr:col>
      <xdr:colOff>281447</xdr:colOff>
      <xdr:row>172</xdr:row>
      <xdr:rowOff>111648</xdr:rowOff>
    </xdr:to>
    <xdr:cxnSp macro="">
      <xdr:nvCxnSpPr>
        <xdr:cNvPr id="257" name="Straight Connector 256">
          <a:extLst>
            <a:ext uri="{FF2B5EF4-FFF2-40B4-BE49-F238E27FC236}">
              <a16:creationId xmlns:a16="http://schemas.microsoft.com/office/drawing/2014/main" id="{E5F8F6D5-3CBA-B24E-8163-2BFD13B9EA80}"/>
            </a:ext>
          </a:extLst>
        </xdr:cNvPr>
        <xdr:cNvCxnSpPr/>
      </xdr:nvCxnSpPr>
      <xdr:spPr>
        <a:xfrm>
          <a:off x="13484648333" y="29219304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57059108-C38E-4346-9C96-665ABEFFB9E0}"/>
                </a:ext>
              </a:extLst>
            </xdr:cNvPr>
            <xdr:cNvSpPr txBox="1"/>
          </xdr:nvSpPr>
          <xdr:spPr>
            <a:xfrm>
              <a:off x="13484216230" y="2985765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213992</xdr:colOff>
      <xdr:row>169</xdr:row>
      <xdr:rowOff>88388</xdr:rowOff>
    </xdr:from>
    <xdr:to>
      <xdr:col>1</xdr:col>
      <xdr:colOff>216318</xdr:colOff>
      <xdr:row>172</xdr:row>
      <xdr:rowOff>102344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7EF92917-F475-634D-8C6F-6F1911328438}"/>
            </a:ext>
          </a:extLst>
        </xdr:cNvPr>
        <xdr:cNvCxnSpPr/>
      </xdr:nvCxnSpPr>
      <xdr:spPr>
        <a:xfrm>
          <a:off x="13485536868" y="29210000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A7521B17-F756-5D42-AB78-3AA93AF240B0}"/>
                </a:ext>
              </a:extLst>
            </xdr:cNvPr>
            <xdr:cNvSpPr txBox="1"/>
          </xdr:nvSpPr>
          <xdr:spPr>
            <a:xfrm>
              <a:off x="13485146633" y="29843698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232597</xdr:colOff>
      <xdr:row>169</xdr:row>
      <xdr:rowOff>104669</xdr:rowOff>
    </xdr:from>
    <xdr:to>
      <xdr:col>2</xdr:col>
      <xdr:colOff>262837</xdr:colOff>
      <xdr:row>170</xdr:row>
      <xdr:rowOff>83736</xdr:rowOff>
    </xdr:to>
    <xdr:sp macro="" textlink="">
      <xdr:nvSpPr>
        <xdr:cNvPr id="261" name="Left Brace 260">
          <a:extLst>
            <a:ext uri="{FF2B5EF4-FFF2-40B4-BE49-F238E27FC236}">
              <a16:creationId xmlns:a16="http://schemas.microsoft.com/office/drawing/2014/main" id="{2B3C35A6-2CF7-D640-9BFD-CF66897AAEB8}"/>
            </a:ext>
          </a:extLst>
        </xdr:cNvPr>
        <xdr:cNvSpPr/>
      </xdr:nvSpPr>
      <xdr:spPr>
        <a:xfrm rot="16200000">
          <a:off x="13485001888" y="28891336"/>
          <a:ext cx="183755" cy="85364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246556</xdr:colOff>
      <xdr:row>170</xdr:row>
      <xdr:rowOff>84760</xdr:rowOff>
    </xdr:from>
    <xdr:ext cx="871718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2121CB62-9B5F-4A4D-88B3-1C8FDAD376A4}"/>
                </a:ext>
              </a:extLst>
            </xdr:cNvPr>
            <xdr:cNvSpPr txBox="1"/>
          </xdr:nvSpPr>
          <xdr:spPr>
            <a:xfrm>
              <a:off x="13484634912" y="29411060"/>
              <a:ext cx="871718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344249</xdr:colOff>
      <xdr:row>162</xdr:row>
      <xdr:rowOff>23261</xdr:rowOff>
    </xdr:from>
    <xdr:to>
      <xdr:col>8</xdr:col>
      <xdr:colOff>348901</xdr:colOff>
      <xdr:row>174</xdr:row>
      <xdr:rowOff>106997</xdr:rowOff>
    </xdr:to>
    <xdr:cxnSp macro="">
      <xdr:nvCxnSpPr>
        <xdr:cNvPr id="263" name="Straight Arrow Connector 262">
          <a:extLst>
            <a:ext uri="{FF2B5EF4-FFF2-40B4-BE49-F238E27FC236}">
              <a16:creationId xmlns:a16="http://schemas.microsoft.com/office/drawing/2014/main" id="{FD819C9C-1D71-7E46-ACF5-F7C4BC372C97}"/>
            </a:ext>
          </a:extLst>
        </xdr:cNvPr>
        <xdr:cNvCxnSpPr/>
      </xdr:nvCxnSpPr>
      <xdr:spPr>
        <a:xfrm flipV="1">
          <a:off x="13487874505" y="33257254"/>
          <a:ext cx="4652" cy="25399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181428</xdr:colOff>
      <xdr:row>172</xdr:row>
      <xdr:rowOff>97693</xdr:rowOff>
    </xdr:from>
    <xdr:to>
      <xdr:col>8</xdr:col>
      <xdr:colOff>572197</xdr:colOff>
      <xdr:row>172</xdr:row>
      <xdr:rowOff>116301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BC0D9237-AD55-6649-B684-7F3B45DB566D}"/>
            </a:ext>
          </a:extLst>
        </xdr:cNvPr>
        <xdr:cNvCxnSpPr/>
      </xdr:nvCxnSpPr>
      <xdr:spPr>
        <a:xfrm flipV="1">
          <a:off x="13487651209" y="35378572"/>
          <a:ext cx="2860989" cy="186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595458</xdr:colOff>
      <xdr:row>164</xdr:row>
      <xdr:rowOff>83736</xdr:rowOff>
    </xdr:from>
    <xdr:to>
      <xdr:col>7</xdr:col>
      <xdr:colOff>655934</xdr:colOff>
      <xdr:row>170</xdr:row>
      <xdr:rowOff>153517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97CA2F67-DDA3-7F44-8A49-CBE0D6712C83}"/>
            </a:ext>
          </a:extLst>
        </xdr:cNvPr>
        <xdr:cNvCxnSpPr/>
      </xdr:nvCxnSpPr>
      <xdr:spPr>
        <a:xfrm flipV="1">
          <a:off x="13488390879" y="33727106"/>
          <a:ext cx="1707289" cy="12979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164</xdr:row>
      <xdr:rowOff>116301</xdr:rowOff>
    </xdr:from>
    <xdr:to>
      <xdr:col>7</xdr:col>
      <xdr:colOff>479157</xdr:colOff>
      <xdr:row>170</xdr:row>
      <xdr:rowOff>57438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3D51DA4B-7A4E-C646-B942-8E3CEBCB7340}"/>
            </a:ext>
          </a:extLst>
        </xdr:cNvPr>
        <xdr:cNvCxnSpPr/>
      </xdr:nvCxnSpPr>
      <xdr:spPr>
        <a:xfrm>
          <a:off x="13488567656" y="33759671"/>
          <a:ext cx="1302563" cy="1169269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544285</xdr:colOff>
      <xdr:row>167</xdr:row>
      <xdr:rowOff>60476</xdr:rowOff>
    </xdr:from>
    <xdr:to>
      <xdr:col>6</xdr:col>
      <xdr:colOff>679193</xdr:colOff>
      <xdr:row>168</xdr:row>
      <xdr:rowOff>13956</xdr:rowOff>
    </xdr:to>
    <xdr:sp macro="" textlink="">
      <xdr:nvSpPr>
        <xdr:cNvPr id="267" name="Oval 266">
          <a:extLst>
            <a:ext uri="{FF2B5EF4-FFF2-40B4-BE49-F238E27FC236}">
              <a16:creationId xmlns:a16="http://schemas.microsoft.com/office/drawing/2014/main" id="{6DD9F0E6-19E9-3A45-9EE8-39F8529FF420}"/>
            </a:ext>
          </a:extLst>
        </xdr:cNvPr>
        <xdr:cNvSpPr/>
      </xdr:nvSpPr>
      <xdr:spPr>
        <a:xfrm>
          <a:off x="13489191026" y="34317912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5</xdr:col>
      <xdr:colOff>97693</xdr:colOff>
      <xdr:row>163</xdr:row>
      <xdr:rowOff>117323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8" name="TextBox 267">
              <a:extLst>
                <a:ext uri="{FF2B5EF4-FFF2-40B4-BE49-F238E27FC236}">
                  <a16:creationId xmlns:a16="http://schemas.microsoft.com/office/drawing/2014/main" id="{5AC85D40-6EDF-7247-8949-24AB0B2A9D61}"/>
                </a:ext>
              </a:extLst>
            </xdr:cNvPr>
            <xdr:cNvSpPr txBox="1"/>
          </xdr:nvSpPr>
          <xdr:spPr>
            <a:xfrm>
              <a:off x="13489724215" y="3355600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265165</xdr:colOff>
      <xdr:row>170</xdr:row>
      <xdr:rowOff>14979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9" name="TextBox 268">
              <a:extLst>
                <a:ext uri="{FF2B5EF4-FFF2-40B4-BE49-F238E27FC236}">
                  <a16:creationId xmlns:a16="http://schemas.microsoft.com/office/drawing/2014/main" id="{FE9F5B97-F64F-834A-890B-4F9A331D5EC7}"/>
                </a:ext>
              </a:extLst>
            </xdr:cNvPr>
            <xdr:cNvSpPr txBox="1"/>
          </xdr:nvSpPr>
          <xdr:spPr>
            <a:xfrm>
              <a:off x="13489556743" y="3488648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600109</xdr:colOff>
      <xdr:row>168</xdr:row>
      <xdr:rowOff>13956</xdr:rowOff>
    </xdr:from>
    <xdr:to>
      <xdr:col>6</xdr:col>
      <xdr:colOff>611739</xdr:colOff>
      <xdr:row>172</xdr:row>
      <xdr:rowOff>120953</xdr:rowOff>
    </xdr:to>
    <xdr:cxnSp macro="">
      <xdr:nvCxnSpPr>
        <xdr:cNvPr id="270" name="Straight Connector 269">
          <a:extLst>
            <a:ext uri="{FF2B5EF4-FFF2-40B4-BE49-F238E27FC236}">
              <a16:creationId xmlns:a16="http://schemas.microsoft.com/office/drawing/2014/main" id="{414DE32B-DD5C-0946-B539-A056ADBE0C3A}"/>
            </a:ext>
          </a:extLst>
        </xdr:cNvPr>
        <xdr:cNvCxnSpPr>
          <a:stCxn id="267" idx="4"/>
        </xdr:cNvCxnSpPr>
      </xdr:nvCxnSpPr>
      <xdr:spPr>
        <a:xfrm>
          <a:off x="13489258480" y="34476081"/>
          <a:ext cx="11630" cy="925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679193</xdr:colOff>
      <xdr:row>167</xdr:row>
      <xdr:rowOff>116301</xdr:rowOff>
    </xdr:from>
    <xdr:to>
      <xdr:col>8</xdr:col>
      <xdr:colOff>325640</xdr:colOff>
      <xdr:row>167</xdr:row>
      <xdr:rowOff>139561</xdr:rowOff>
    </xdr:to>
    <xdr:cxnSp macro="">
      <xdr:nvCxnSpPr>
        <xdr:cNvPr id="271" name="Straight Connector 270">
          <a:extLst>
            <a:ext uri="{FF2B5EF4-FFF2-40B4-BE49-F238E27FC236}">
              <a16:creationId xmlns:a16="http://schemas.microsoft.com/office/drawing/2014/main" id="{E23D6D8D-02B1-2343-AEB3-9499B3D1BDB5}"/>
            </a:ext>
          </a:extLst>
        </xdr:cNvPr>
        <xdr:cNvCxnSpPr>
          <a:stCxn id="267" idx="2"/>
        </xdr:cNvCxnSpPr>
      </xdr:nvCxnSpPr>
      <xdr:spPr>
        <a:xfrm flipH="1" flipV="1">
          <a:off x="13487897766" y="34373737"/>
          <a:ext cx="1293260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32564</xdr:colOff>
      <xdr:row>167</xdr:row>
      <xdr:rowOff>38239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2" name="TextBox 271">
              <a:extLst>
                <a:ext uri="{FF2B5EF4-FFF2-40B4-BE49-F238E27FC236}">
                  <a16:creationId xmlns:a16="http://schemas.microsoft.com/office/drawing/2014/main" id="{8591157D-4B91-E14D-B03F-3AA9F193AF0A}"/>
                </a:ext>
              </a:extLst>
            </xdr:cNvPr>
            <xdr:cNvSpPr txBox="1"/>
          </xdr:nvSpPr>
          <xdr:spPr>
            <a:xfrm>
              <a:off x="13487319124" y="3429567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102344</xdr:colOff>
      <xdr:row>172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3" name="TextBox 272">
              <a:extLst>
                <a:ext uri="{FF2B5EF4-FFF2-40B4-BE49-F238E27FC236}">
                  <a16:creationId xmlns:a16="http://schemas.microsoft.com/office/drawing/2014/main" id="{4D6BBE2B-E124-114D-A1A1-56FEF00E06B1}"/>
                </a:ext>
              </a:extLst>
            </xdr:cNvPr>
            <xdr:cNvSpPr txBox="1"/>
          </xdr:nvSpPr>
          <xdr:spPr>
            <a:xfrm>
              <a:off x="13488896157" y="3542611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55824</xdr:rowOff>
    </xdr:from>
    <xdr:to>
      <xdr:col>8</xdr:col>
      <xdr:colOff>358204</xdr:colOff>
      <xdr:row>169</xdr:row>
      <xdr:rowOff>79084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28BC6B4A-3E0D-2F46-A83E-CA60C1D82380}"/>
            </a:ext>
          </a:extLst>
        </xdr:cNvPr>
        <xdr:cNvCxnSpPr/>
      </xdr:nvCxnSpPr>
      <xdr:spPr>
        <a:xfrm flipH="1" flipV="1">
          <a:off x="13487865202" y="34722637"/>
          <a:ext cx="1791025" cy="2326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106996</xdr:colOff>
      <xdr:row>168</xdr:row>
      <xdr:rowOff>145236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5" name="TextBox 274">
              <a:extLst>
                <a:ext uri="{FF2B5EF4-FFF2-40B4-BE49-F238E27FC236}">
                  <a16:creationId xmlns:a16="http://schemas.microsoft.com/office/drawing/2014/main" id="{257BDD48-DADD-E846-ADBA-8C85D6016D40}"/>
                </a:ext>
              </a:extLst>
            </xdr:cNvPr>
            <xdr:cNvSpPr txBox="1"/>
          </xdr:nvSpPr>
          <xdr:spPr>
            <a:xfrm>
              <a:off x="13487244692" y="34607361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279121</xdr:colOff>
      <xdr:row>169</xdr:row>
      <xdr:rowOff>97692</xdr:rowOff>
    </xdr:from>
    <xdr:to>
      <xdr:col>7</xdr:col>
      <xdr:colOff>281447</xdr:colOff>
      <xdr:row>172</xdr:row>
      <xdr:rowOff>111648</xdr:rowOff>
    </xdr:to>
    <xdr:cxnSp macro="">
      <xdr:nvCxnSpPr>
        <xdr:cNvPr id="276" name="Straight Connector 275">
          <a:extLst>
            <a:ext uri="{FF2B5EF4-FFF2-40B4-BE49-F238E27FC236}">
              <a16:creationId xmlns:a16="http://schemas.microsoft.com/office/drawing/2014/main" id="{E76CB57D-0677-1C47-B505-2CD7566016F2}"/>
            </a:ext>
          </a:extLst>
        </xdr:cNvPr>
        <xdr:cNvCxnSpPr/>
      </xdr:nvCxnSpPr>
      <xdr:spPr>
        <a:xfrm>
          <a:off x="13488765366" y="34764505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665238</xdr:colOff>
      <xdr:row>172</xdr:row>
      <xdr:rowOff>121976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AD96F4F6-1064-FF47-95EF-9C893EEFC8C3}"/>
                </a:ext>
              </a:extLst>
            </xdr:cNvPr>
            <xdr:cNvSpPr txBox="1"/>
          </xdr:nvSpPr>
          <xdr:spPr>
            <a:xfrm>
              <a:off x="13488333263" y="35402855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213992</xdr:colOff>
      <xdr:row>169</xdr:row>
      <xdr:rowOff>88388</xdr:rowOff>
    </xdr:from>
    <xdr:to>
      <xdr:col>6</xdr:col>
      <xdr:colOff>216318</xdr:colOff>
      <xdr:row>172</xdr:row>
      <xdr:rowOff>102344</xdr:rowOff>
    </xdr:to>
    <xdr:cxnSp macro="">
      <xdr:nvCxnSpPr>
        <xdr:cNvPr id="278" name="Straight Connector 277">
          <a:extLst>
            <a:ext uri="{FF2B5EF4-FFF2-40B4-BE49-F238E27FC236}">
              <a16:creationId xmlns:a16="http://schemas.microsoft.com/office/drawing/2014/main" id="{EAADF90A-1F84-C94E-9B7F-EE147272341C}"/>
            </a:ext>
          </a:extLst>
        </xdr:cNvPr>
        <xdr:cNvCxnSpPr/>
      </xdr:nvCxnSpPr>
      <xdr:spPr>
        <a:xfrm>
          <a:off x="13489653901" y="34755201"/>
          <a:ext cx="2326" cy="62802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558242</xdr:colOff>
      <xdr:row>172</xdr:row>
      <xdr:rowOff>108020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2A8B707B-07F1-5947-A022-D17E7ED5980E}"/>
                </a:ext>
              </a:extLst>
            </xdr:cNvPr>
            <xdr:cNvSpPr txBox="1"/>
          </xdr:nvSpPr>
          <xdr:spPr>
            <a:xfrm>
              <a:off x="13489263666" y="35388899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376813</xdr:colOff>
      <xdr:row>167</xdr:row>
      <xdr:rowOff>4652</xdr:rowOff>
    </xdr:from>
    <xdr:to>
      <xdr:col>7</xdr:col>
      <xdr:colOff>283773</xdr:colOff>
      <xdr:row>172</xdr:row>
      <xdr:rowOff>32564</xdr:rowOff>
    </xdr:to>
    <xdr:cxnSp macro="">
      <xdr:nvCxnSpPr>
        <xdr:cNvPr id="283" name="Straight Connector 282">
          <a:extLst>
            <a:ext uri="{FF2B5EF4-FFF2-40B4-BE49-F238E27FC236}">
              <a16:creationId xmlns:a16="http://schemas.microsoft.com/office/drawing/2014/main" id="{ACD72A6C-E21E-703A-197D-CEFF7505F543}"/>
            </a:ext>
          </a:extLst>
        </xdr:cNvPr>
        <xdr:cNvCxnSpPr/>
      </xdr:nvCxnSpPr>
      <xdr:spPr>
        <a:xfrm flipV="1">
          <a:off x="13484646007" y="34262088"/>
          <a:ext cx="1553773" cy="105135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4</xdr:col>
      <xdr:colOff>628023</xdr:colOff>
      <xdr:row>166</xdr:row>
      <xdr:rowOff>103367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6" name="TextBox 285">
              <a:extLst>
                <a:ext uri="{FF2B5EF4-FFF2-40B4-BE49-F238E27FC236}">
                  <a16:creationId xmlns:a16="http://schemas.microsoft.com/office/drawing/2014/main" id="{BB5771F5-AC52-0527-580E-FB007566BADE}"/>
                </a:ext>
              </a:extLst>
            </xdr:cNvPr>
            <xdr:cNvSpPr txBox="1"/>
          </xdr:nvSpPr>
          <xdr:spPr>
            <a:xfrm>
              <a:off x="13485900259" y="34156114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139560</xdr:colOff>
      <xdr:row>168</xdr:row>
      <xdr:rowOff>190732</xdr:rowOff>
    </xdr:from>
    <xdr:to>
      <xdr:col>6</xdr:col>
      <xdr:colOff>274468</xdr:colOff>
      <xdr:row>169</xdr:row>
      <xdr:rowOff>144213</xdr:rowOff>
    </xdr:to>
    <xdr:sp macro="" textlink="">
      <xdr:nvSpPr>
        <xdr:cNvPr id="287" name="Oval 286">
          <a:extLst>
            <a:ext uri="{FF2B5EF4-FFF2-40B4-BE49-F238E27FC236}">
              <a16:creationId xmlns:a16="http://schemas.microsoft.com/office/drawing/2014/main" id="{CD012DFA-6760-8883-9C88-04EFA7588A50}"/>
            </a:ext>
          </a:extLst>
        </xdr:cNvPr>
        <xdr:cNvSpPr/>
      </xdr:nvSpPr>
      <xdr:spPr>
        <a:xfrm>
          <a:off x="13485478718" y="34652857"/>
          <a:ext cx="134908" cy="15816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6</xdr:col>
      <xdr:colOff>237252</xdr:colOff>
      <xdr:row>166</xdr:row>
      <xdr:rowOff>60476</xdr:rowOff>
    </xdr:from>
    <xdr:to>
      <xdr:col>6</xdr:col>
      <xdr:colOff>241904</xdr:colOff>
      <xdr:row>168</xdr:row>
      <xdr:rowOff>134908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FA9736E0-675C-019A-B6A2-0F6B5A82C7A5}"/>
            </a:ext>
          </a:extLst>
        </xdr:cNvPr>
        <xdr:cNvCxnSpPr/>
      </xdr:nvCxnSpPr>
      <xdr:spPr>
        <a:xfrm>
          <a:off x="13485511282" y="34113223"/>
          <a:ext cx="4652" cy="48381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474506</xdr:colOff>
      <xdr:row>166</xdr:row>
      <xdr:rowOff>191755</xdr:rowOff>
    </xdr:from>
    <xdr:ext cx="87171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0" name="TextBox 289">
              <a:extLst>
                <a:ext uri="{FF2B5EF4-FFF2-40B4-BE49-F238E27FC236}">
                  <a16:creationId xmlns:a16="http://schemas.microsoft.com/office/drawing/2014/main" id="{23178F2D-B0A1-C1A9-424A-2EA8AA3909AC}"/>
                </a:ext>
              </a:extLst>
            </xdr:cNvPr>
            <xdr:cNvSpPr txBox="1"/>
          </xdr:nvSpPr>
          <xdr:spPr>
            <a:xfrm>
              <a:off x="13485230369" y="34244502"/>
              <a:ext cx="87171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445324</xdr:colOff>
      <xdr:row>7</xdr:row>
      <xdr:rowOff>94838</xdr:rowOff>
    </xdr:from>
    <xdr:to>
      <xdr:col>5</xdr:col>
      <xdr:colOff>461817</xdr:colOff>
      <xdr:row>17</xdr:row>
      <xdr:rowOff>119578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C4B724F-FEE9-2904-2F26-BE98A5243A8D}"/>
            </a:ext>
          </a:extLst>
        </xdr:cNvPr>
        <xdr:cNvCxnSpPr/>
      </xdr:nvCxnSpPr>
      <xdr:spPr>
        <a:xfrm flipH="1" flipV="1">
          <a:off x="13506895325" y="1105065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552532</xdr:colOff>
      <xdr:row>15</xdr:row>
      <xdr:rowOff>131948</xdr:rowOff>
    </xdr:from>
    <xdr:to>
      <xdr:col>6</xdr:col>
      <xdr:colOff>78344</xdr:colOff>
      <xdr:row>15</xdr:row>
      <xdr:rowOff>131948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A30FDF32-8138-BED9-29A6-65D7D9951B98}"/>
            </a:ext>
          </a:extLst>
        </xdr:cNvPr>
        <xdr:cNvCxnSpPr/>
      </xdr:nvCxnSpPr>
      <xdr:spPr>
        <a:xfrm>
          <a:off x="13506454123" y="2758539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193800</xdr:colOff>
      <xdr:row>6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E93EE60F-ED42-D5F6-2DB6-F735909BC9E1}"/>
                </a:ext>
              </a:extLst>
            </xdr:cNvPr>
            <xdr:cNvSpPr txBox="1"/>
          </xdr:nvSpPr>
          <xdr:spPr>
            <a:xfrm>
              <a:off x="13506649935" y="938563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173183</xdr:colOff>
      <xdr:row>15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5EF717F0-3980-037A-31A1-3B4A8A1EDD91}"/>
                </a:ext>
              </a:extLst>
            </xdr:cNvPr>
            <xdr:cNvSpPr txBox="1"/>
          </xdr:nvSpPr>
          <xdr:spPr>
            <a:xfrm>
              <a:off x="13509144578" y="266213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90714</xdr:colOff>
      <xdr:row>8</xdr:row>
      <xdr:rowOff>136071</xdr:rowOff>
    </xdr:from>
    <xdr:to>
      <xdr:col>5</xdr:col>
      <xdr:colOff>24739</xdr:colOff>
      <xdr:row>14</xdr:row>
      <xdr:rowOff>119578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61E356-7C48-5243-3E62-CDF24C3B39E3}"/>
            </a:ext>
          </a:extLst>
        </xdr:cNvPr>
        <xdr:cNvCxnSpPr/>
      </xdr:nvCxnSpPr>
      <xdr:spPr>
        <a:xfrm flipV="1">
          <a:off x="13507332403" y="1348344"/>
          <a:ext cx="1583376" cy="119577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470064</xdr:colOff>
      <xdr:row>9</xdr:row>
      <xdr:rowOff>28864</xdr:rowOff>
    </xdr:from>
    <xdr:to>
      <xdr:col>4</xdr:col>
      <xdr:colOff>494805</xdr:colOff>
      <xdr:row>14</xdr:row>
      <xdr:rowOff>144319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8F48CF6-EE5A-BDF7-0273-7445844CA068}"/>
            </a:ext>
          </a:extLst>
        </xdr:cNvPr>
        <xdr:cNvCxnSpPr/>
      </xdr:nvCxnSpPr>
      <xdr:spPr>
        <a:xfrm>
          <a:off x="13507687013" y="1443182"/>
          <a:ext cx="849416" cy="112568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74222</xdr:colOff>
      <xdr:row>14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9381DD9-0C81-7943-41BC-0001F74C7DD9}"/>
                </a:ext>
              </a:extLst>
            </xdr:cNvPr>
            <xdr:cNvSpPr txBox="1"/>
          </xdr:nvSpPr>
          <xdr:spPr>
            <a:xfrm>
              <a:off x="13508418864" y="249307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614384</xdr:colOff>
      <xdr:row>8</xdr:row>
      <xdr:rowOff>47913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CFF54871-D99D-DC6B-7B37-8C4F96D8505C}"/>
                </a:ext>
              </a:extLst>
            </xdr:cNvPr>
            <xdr:cNvSpPr txBox="1"/>
          </xdr:nvSpPr>
          <xdr:spPr>
            <a:xfrm>
              <a:off x="13508703377" y="1260186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445324</xdr:colOff>
      <xdr:row>71</xdr:row>
      <xdr:rowOff>94838</xdr:rowOff>
    </xdr:from>
    <xdr:to>
      <xdr:col>8</xdr:col>
      <xdr:colOff>461817</xdr:colOff>
      <xdr:row>81</xdr:row>
      <xdr:rowOff>119578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0D6FD71-4982-AF41-A9F2-0E0477CE20B1}"/>
            </a:ext>
          </a:extLst>
        </xdr:cNvPr>
        <xdr:cNvCxnSpPr/>
      </xdr:nvCxnSpPr>
      <xdr:spPr>
        <a:xfrm flipH="1" flipV="1">
          <a:off x="13506895325" y="1509156"/>
          <a:ext cx="16493" cy="20451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552532</xdr:colOff>
      <xdr:row>79</xdr:row>
      <xdr:rowOff>131948</xdr:rowOff>
    </xdr:from>
    <xdr:to>
      <xdr:col>9</xdr:col>
      <xdr:colOff>78344</xdr:colOff>
      <xdr:row>79</xdr:row>
      <xdr:rowOff>131948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079DE50-5E4D-4345-9EB5-AC60B54586B4}"/>
            </a:ext>
          </a:extLst>
        </xdr:cNvPr>
        <xdr:cNvCxnSpPr/>
      </xdr:nvCxnSpPr>
      <xdr:spPr>
        <a:xfrm>
          <a:off x="13506454123" y="3162630"/>
          <a:ext cx="2824513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193800</xdr:colOff>
      <xdr:row>70</xdr:row>
      <xdr:rowOff>130381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000EA1F2-14F1-5B45-8778-055E7A871083}"/>
                </a:ext>
              </a:extLst>
            </xdr:cNvPr>
            <xdr:cNvSpPr txBox="1"/>
          </xdr:nvSpPr>
          <xdr:spPr>
            <a:xfrm>
              <a:off x="13506649935" y="1342654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173183</xdr:colOff>
      <xdr:row>79</xdr:row>
      <xdr:rowOff>35543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35B06C2-0F25-1A40-AE61-E94BFE7BD8B9}"/>
                </a:ext>
              </a:extLst>
            </xdr:cNvPr>
            <xdr:cNvSpPr txBox="1"/>
          </xdr:nvSpPr>
          <xdr:spPr>
            <a:xfrm>
              <a:off x="13509144578" y="306622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771071</xdr:colOff>
      <xdr:row>71</xdr:row>
      <xdr:rowOff>177305</xdr:rowOff>
    </xdr:from>
    <xdr:to>
      <xdr:col>8</xdr:col>
      <xdr:colOff>461817</xdr:colOff>
      <xdr:row>79</xdr:row>
      <xdr:rowOff>140195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AEA8F574-4233-FF4F-B542-31129CD59A97}"/>
            </a:ext>
          </a:extLst>
        </xdr:cNvPr>
        <xdr:cNvCxnSpPr/>
      </xdr:nvCxnSpPr>
      <xdr:spPr>
        <a:xfrm flipV="1">
          <a:off x="13504421299" y="14522532"/>
          <a:ext cx="2164772" cy="1579254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416461</xdr:colOff>
      <xdr:row>72</xdr:row>
      <xdr:rowOff>61851</xdr:rowOff>
    </xdr:from>
    <xdr:to>
      <xdr:col>8</xdr:col>
      <xdr:colOff>453571</xdr:colOff>
      <xdr:row>79</xdr:row>
      <xdr:rowOff>94838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E31F029-F883-2742-BADC-D2DB5C6B3CFA}"/>
            </a:ext>
          </a:extLst>
        </xdr:cNvPr>
        <xdr:cNvCxnSpPr/>
      </xdr:nvCxnSpPr>
      <xdr:spPr>
        <a:xfrm>
          <a:off x="13504429545" y="14609124"/>
          <a:ext cx="1686461" cy="1447305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74222</xdr:colOff>
      <xdr:row>78</xdr:row>
      <xdr:rowOff>68531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9B52EDE-2851-B946-B81A-E3E3342142F0}"/>
                </a:ext>
              </a:extLst>
            </xdr:cNvPr>
            <xdr:cNvSpPr txBox="1"/>
          </xdr:nvSpPr>
          <xdr:spPr>
            <a:xfrm>
              <a:off x="13508418864" y="2897167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470065</xdr:colOff>
      <xdr:row>71</xdr:row>
      <xdr:rowOff>47915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313E3503-1838-B344-9D55-CDF65290A47A}"/>
                </a:ext>
              </a:extLst>
            </xdr:cNvPr>
            <xdr:cNvSpPr txBox="1"/>
          </xdr:nvSpPr>
          <xdr:spPr>
            <a:xfrm>
              <a:off x="13506373670" y="1439314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672110</xdr:colOff>
      <xdr:row>75</xdr:row>
      <xdr:rowOff>197922</xdr:rowOff>
    </xdr:from>
    <xdr:to>
      <xdr:col>8</xdr:col>
      <xdr:colOff>441200</xdr:colOff>
      <xdr:row>76</xdr:row>
      <xdr:rowOff>61850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5BA41AFC-3687-8FD3-999F-FC04824D6E94}"/>
            </a:ext>
          </a:extLst>
        </xdr:cNvPr>
        <xdr:cNvCxnSpPr/>
      </xdr:nvCxnSpPr>
      <xdr:spPr>
        <a:xfrm flipV="1">
          <a:off x="13504441916" y="15351331"/>
          <a:ext cx="3067792" cy="65974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8</xdr:col>
      <xdr:colOff>317501</xdr:colOff>
      <xdr:row>75</xdr:row>
      <xdr:rowOff>179861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C49AA5F8-8334-A2D3-1BDF-76C0B3D938F0}"/>
                </a:ext>
              </a:extLst>
            </xdr:cNvPr>
            <xdr:cNvSpPr txBox="1"/>
          </xdr:nvSpPr>
          <xdr:spPr>
            <a:xfrm>
              <a:off x="13504052208" y="15333270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424708</xdr:colOff>
      <xdr:row>72</xdr:row>
      <xdr:rowOff>107208</xdr:rowOff>
    </xdr:from>
    <xdr:to>
      <xdr:col>8</xdr:col>
      <xdr:colOff>441200</xdr:colOff>
      <xdr:row>76</xdr:row>
      <xdr:rowOff>24740</xdr:rowOff>
    </xdr:to>
    <xdr:sp macro="" textlink="">
      <xdr:nvSpPr>
        <xdr:cNvPr id="40" name="Right Triangle 39">
          <a:extLst>
            <a:ext uri="{FF2B5EF4-FFF2-40B4-BE49-F238E27FC236}">
              <a16:creationId xmlns:a16="http://schemas.microsoft.com/office/drawing/2014/main" id="{AEFDAF3F-ABDA-27D5-EF2A-A34BA8218688}"/>
            </a:ext>
          </a:extLst>
        </xdr:cNvPr>
        <xdr:cNvSpPr/>
      </xdr:nvSpPr>
      <xdr:spPr>
        <a:xfrm>
          <a:off x="13504441916" y="14654481"/>
          <a:ext cx="841168" cy="725714"/>
        </a:xfrm>
        <a:prstGeom prst="rtTriangl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עודף</a:t>
          </a:r>
          <a:r>
            <a:rPr lang="he-IL" sz="500" baseline="0"/>
            <a:t> הצרכן</a:t>
          </a:r>
          <a:endParaRPr lang="en-US" sz="500"/>
        </a:p>
      </xdr:txBody>
    </xdr:sp>
    <xdr:clientData/>
  </xdr:twoCellAnchor>
  <xdr:oneCellAnchor>
    <xdr:from>
      <xdr:col>8</xdr:col>
      <xdr:colOff>321625</xdr:colOff>
      <xdr:row>71</xdr:row>
      <xdr:rowOff>175738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6BCCEC3E-CC9A-DE53-5D4B-61DCF69AA473}"/>
                </a:ext>
              </a:extLst>
            </xdr:cNvPr>
            <xdr:cNvSpPr txBox="1"/>
          </xdr:nvSpPr>
          <xdr:spPr>
            <a:xfrm>
              <a:off x="13504048084" y="14520965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119579</xdr:colOff>
      <xdr:row>79</xdr:row>
      <xdr:rowOff>167491</xdr:rowOff>
    </xdr:from>
    <xdr:ext cx="513407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F6A627B-0740-9E6C-EB35-286626802A7E}"/>
                </a:ext>
              </a:extLst>
            </xdr:cNvPr>
            <xdr:cNvSpPr txBox="1"/>
          </xdr:nvSpPr>
          <xdr:spPr>
            <a:xfrm>
              <a:off x="13505074806" y="16129082"/>
              <a:ext cx="513407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346363</xdr:colOff>
      <xdr:row>76</xdr:row>
      <xdr:rowOff>49479</xdr:rowOff>
    </xdr:from>
    <xdr:to>
      <xdr:col>7</xdr:col>
      <xdr:colOff>358733</xdr:colOff>
      <xdr:row>79</xdr:row>
      <xdr:rowOff>123701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E92FD647-B546-6081-2D20-0E374D941CE4}"/>
            </a:ext>
          </a:extLst>
        </xdr:cNvPr>
        <xdr:cNvCxnSpPr/>
      </xdr:nvCxnSpPr>
      <xdr:spPr>
        <a:xfrm>
          <a:off x="13505349059" y="15404934"/>
          <a:ext cx="12370" cy="680358"/>
        </a:xfrm>
        <a:prstGeom prst="line">
          <a:avLst/>
        </a:prstGeom>
        <a:ln w="19050" cap="flat" cmpd="sng" algn="ctr">
          <a:solidFill>
            <a:schemeClr val="accent4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119577</xdr:colOff>
      <xdr:row>74</xdr:row>
      <xdr:rowOff>89146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𝑄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1EE80883-7A7C-B1FE-4FE0-4D629D950487}"/>
                </a:ext>
              </a:extLst>
            </xdr:cNvPr>
            <xdr:cNvSpPr txBox="1"/>
          </xdr:nvSpPr>
          <xdr:spPr>
            <a:xfrm>
              <a:off x="13508233312" y="15040510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(𝑎−𝑃_0 )∗𝑄_0/2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470065</xdr:colOff>
      <xdr:row>76</xdr:row>
      <xdr:rowOff>90717</xdr:rowOff>
    </xdr:from>
    <xdr:to>
      <xdr:col>8</xdr:col>
      <xdr:colOff>424707</xdr:colOff>
      <xdr:row>79</xdr:row>
      <xdr:rowOff>57731</xdr:rowOff>
    </xdr:to>
    <xdr:sp macro="" textlink="">
      <xdr:nvSpPr>
        <xdr:cNvPr id="47" name="Right Triangle 46">
          <a:extLst>
            <a:ext uri="{FF2B5EF4-FFF2-40B4-BE49-F238E27FC236}">
              <a16:creationId xmlns:a16="http://schemas.microsoft.com/office/drawing/2014/main" id="{C3BF00EC-1C3C-1A71-3344-C2041D6E38D6}"/>
            </a:ext>
          </a:extLst>
        </xdr:cNvPr>
        <xdr:cNvSpPr/>
      </xdr:nvSpPr>
      <xdr:spPr>
        <a:xfrm rot="5400000">
          <a:off x="13504561493" y="15343088"/>
          <a:ext cx="573150" cy="779318"/>
        </a:xfrm>
        <a:prstGeom prst="rtTriangle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>
              <a:solidFill>
                <a:sysClr val="windowText" lastClr="000000"/>
              </a:solidFill>
            </a:rPr>
            <a:t>עודף יצרן</a:t>
          </a:r>
          <a:endParaRPr lang="en-US" sz="5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552533</xdr:colOff>
      <xdr:row>78</xdr:row>
      <xdr:rowOff>14926</xdr:rowOff>
    </xdr:from>
    <xdr:ext cx="14782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A4FF2590-9755-2D60-8619-E8BECA005B4F}"/>
                </a:ext>
              </a:extLst>
            </xdr:cNvPr>
            <xdr:cNvSpPr txBox="1"/>
          </xdr:nvSpPr>
          <xdr:spPr>
            <a:xfrm>
              <a:off x="13508625032" y="15774471"/>
              <a:ext cx="14782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𝑃_0∗𝑄/2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31</xdr:row>
      <xdr:rowOff>196850</xdr:rowOff>
    </xdr:from>
    <xdr:to>
      <xdr:col>7</xdr:col>
      <xdr:colOff>247650</xdr:colOff>
      <xdr:row>45</xdr:row>
      <xdr:rowOff>120650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69E376CD-C9FA-66AC-9B4F-F2D7202FBF6A}"/>
            </a:ext>
          </a:extLst>
        </xdr:cNvPr>
        <xdr:cNvCxnSpPr/>
      </xdr:nvCxnSpPr>
      <xdr:spPr>
        <a:xfrm flipV="1">
          <a:off x="13518965850" y="5492750"/>
          <a:ext cx="0" cy="23622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31750</xdr:colOff>
      <xdr:row>45</xdr:row>
      <xdr:rowOff>22225</xdr:rowOff>
    </xdr:from>
    <xdr:to>
      <xdr:col>7</xdr:col>
      <xdr:colOff>495300</xdr:colOff>
      <xdr:row>45</xdr:row>
      <xdr:rowOff>22225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8069844B-BB08-8F15-A734-991A860E8D0C}"/>
            </a:ext>
          </a:extLst>
        </xdr:cNvPr>
        <xdr:cNvCxnSpPr/>
      </xdr:nvCxnSpPr>
      <xdr:spPr>
        <a:xfrm>
          <a:off x="13518718200" y="7756525"/>
          <a:ext cx="294005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2064F636-A7D2-B049-D9F6-9C52B325804C}"/>
                </a:ext>
              </a:extLst>
            </xdr:cNvPr>
            <xdr:cNvSpPr txBox="1"/>
          </xdr:nvSpPr>
          <xdr:spPr>
            <a:xfrm>
              <a:off x="13518691845" y="528319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70D9262-169A-580F-1C2A-578898D6FCC7}"/>
                </a:ext>
              </a:extLst>
            </xdr:cNvPr>
            <xdr:cNvSpPr txBox="1"/>
          </xdr:nvSpPr>
          <xdr:spPr>
            <a:xfrm>
              <a:off x="13521501720" y="766127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174625</xdr:colOff>
      <xdr:row>33</xdr:row>
      <xdr:rowOff>193674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FA976AC-4608-77BF-EF20-9A3A5DFBAD59}"/>
                </a:ext>
              </a:extLst>
            </xdr:cNvPr>
            <xdr:cNvSpPr txBox="1"/>
          </xdr:nvSpPr>
          <xdr:spPr>
            <a:xfrm>
              <a:off x="13517914925" y="58959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212725</xdr:colOff>
      <xdr:row>45</xdr:row>
      <xdr:rowOff>53974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D3B1ADA5-F3E5-5697-F293-D20756B772C9}"/>
                </a:ext>
              </a:extLst>
            </xdr:cNvPr>
            <xdr:cNvSpPr txBox="1"/>
          </xdr:nvSpPr>
          <xdr:spPr>
            <a:xfrm>
              <a:off x="13519527825" y="7788274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758825</xdr:colOff>
      <xdr:row>34</xdr:row>
      <xdr:rowOff>82550</xdr:rowOff>
    </xdr:from>
    <xdr:to>
      <xdr:col>7</xdr:col>
      <xdr:colOff>244475</xdr:colOff>
      <xdr:row>45</xdr:row>
      <xdr:rowOff>22225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54FF6DBC-9055-2392-B4D8-A1E0BF3B9F91}"/>
            </a:ext>
          </a:extLst>
        </xdr:cNvPr>
        <xdr:cNvCxnSpPr/>
      </xdr:nvCxnSpPr>
      <xdr:spPr>
        <a:xfrm>
          <a:off x="13518969025" y="5988050"/>
          <a:ext cx="1136650" cy="176847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378910</xdr:colOff>
      <xdr:row>35</xdr:row>
      <xdr:rowOff>102281</xdr:rowOff>
    </xdr:from>
    <xdr:ext cx="173766" cy="149320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876CACF4-A67F-2C80-E969-0079719BE632}"/>
                </a:ext>
              </a:extLst>
            </xdr:cNvPr>
            <xdr:cNvSpPr txBox="1"/>
          </xdr:nvSpPr>
          <xdr:spPr>
            <a:xfrm rot="3782959">
              <a:off x="13518826605" y="7937500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𝑌=100,000−2𝑋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77611</xdr:colOff>
      <xdr:row>44</xdr:row>
      <xdr:rowOff>198965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2C25761-290A-B1EB-C71F-A15D82104E76}"/>
                </a:ext>
              </a:extLst>
            </xdr:cNvPr>
            <xdr:cNvSpPr txBox="1"/>
          </xdr:nvSpPr>
          <xdr:spPr>
            <a:xfrm>
              <a:off x="13521420934" y="9215965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247650</xdr:colOff>
      <xdr:row>81</xdr:row>
      <xdr:rowOff>196850</xdr:rowOff>
    </xdr:from>
    <xdr:to>
      <xdr:col>4</xdr:col>
      <xdr:colOff>247650</xdr:colOff>
      <xdr:row>93</xdr:row>
      <xdr:rowOff>120650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AEDDC98-7CA3-B940-AD4C-AD635E7A471B}"/>
            </a:ext>
          </a:extLst>
        </xdr:cNvPr>
        <xdr:cNvCxnSpPr/>
      </xdr:nvCxnSpPr>
      <xdr:spPr>
        <a:xfrm flipV="1">
          <a:off x="13534938791" y="16396884"/>
          <a:ext cx="0" cy="23518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93</xdr:row>
      <xdr:rowOff>22225</xdr:rowOff>
    </xdr:from>
    <xdr:to>
      <xdr:col>4</xdr:col>
      <xdr:colOff>495300</xdr:colOff>
      <xdr:row>93</xdr:row>
      <xdr:rowOff>22225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1C1F7B3-267A-A744-A27D-006051A00BC2}"/>
            </a:ext>
          </a:extLst>
        </xdr:cNvPr>
        <xdr:cNvCxnSpPr/>
      </xdr:nvCxnSpPr>
      <xdr:spPr>
        <a:xfrm>
          <a:off x="13534691141" y="18650327"/>
          <a:ext cx="294327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771526</xdr:colOff>
      <xdr:row>80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3" name="TextBox 62">
              <a:extLst>
                <a:ext uri="{FF2B5EF4-FFF2-40B4-BE49-F238E27FC236}">
                  <a16:creationId xmlns:a16="http://schemas.microsoft.com/office/drawing/2014/main" id="{E6499180-894A-C04A-8C53-1206AA49896C}"/>
                </a:ext>
              </a:extLst>
            </xdr:cNvPr>
            <xdr:cNvSpPr txBox="1"/>
          </xdr:nvSpPr>
          <xdr:spPr>
            <a:xfrm>
              <a:off x="13534665862" y="1618819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92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99B9966-D200-2442-9D25-6D0047F3FB65}"/>
                </a:ext>
              </a:extLst>
            </xdr:cNvPr>
            <xdr:cNvSpPr txBox="1"/>
          </xdr:nvSpPr>
          <xdr:spPr>
            <a:xfrm>
              <a:off x="13537478966" y="18555937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83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334E44C5-84B5-9E4F-ABC1-6493DE4B7E13}"/>
                </a:ext>
              </a:extLst>
            </xdr:cNvPr>
            <xdr:cNvSpPr txBox="1"/>
          </xdr:nvSpPr>
          <xdr:spPr>
            <a:xfrm>
              <a:off x="13533863448" y="16697001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93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491604A-7CD5-9948-9FBE-245FBE49A1E5}"/>
                </a:ext>
              </a:extLst>
            </xdr:cNvPr>
            <xdr:cNvSpPr txBox="1"/>
          </xdr:nvSpPr>
          <xdr:spPr>
            <a:xfrm>
              <a:off x="13536325634" y="1868593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83</xdr:row>
      <xdr:rowOff>184355</xdr:rowOff>
    </xdr:from>
    <xdr:to>
      <xdr:col>4</xdr:col>
      <xdr:colOff>241711</xdr:colOff>
      <xdr:row>86</xdr:row>
      <xdr:rowOff>4096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13EA4E44-1680-594C-8481-41F1DFC14FA8}"/>
            </a:ext>
          </a:extLst>
        </xdr:cNvPr>
        <xdr:cNvCxnSpPr/>
      </xdr:nvCxnSpPr>
      <xdr:spPr>
        <a:xfrm>
          <a:off x="13534944730" y="16789067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86</xdr:row>
      <xdr:rowOff>12290</xdr:rowOff>
    </xdr:from>
    <xdr:to>
      <xdr:col>3</xdr:col>
      <xdr:colOff>131097</xdr:colOff>
      <xdr:row>93</xdr:row>
      <xdr:rowOff>32774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40DC5BA2-C291-284F-BBE9-937DF49DC77F}"/>
            </a:ext>
          </a:extLst>
        </xdr:cNvPr>
        <xdr:cNvCxnSpPr/>
      </xdr:nvCxnSpPr>
      <xdr:spPr>
        <a:xfrm>
          <a:off x="13535881920" y="17224019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93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9" name="TextBox 68">
              <a:extLst>
                <a:ext uri="{FF2B5EF4-FFF2-40B4-BE49-F238E27FC236}">
                  <a16:creationId xmlns:a16="http://schemas.microsoft.com/office/drawing/2014/main" id="{51C04F25-28CA-5045-9E2B-E94D649DBE45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86</xdr:row>
      <xdr:rowOff>4097</xdr:rowOff>
    </xdr:from>
    <xdr:to>
      <xdr:col>3</xdr:col>
      <xdr:colOff>135194</xdr:colOff>
      <xdr:row>93</xdr:row>
      <xdr:rowOff>32774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81C63268-CB63-E24B-9E09-42DBAE184962}"/>
            </a:ext>
          </a:extLst>
        </xdr:cNvPr>
        <xdr:cNvCxnSpPr/>
      </xdr:nvCxnSpPr>
      <xdr:spPr>
        <a:xfrm>
          <a:off x="13535877823" y="17215826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84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2D90CDD4-DC50-0D40-85CD-F6BDF355C0D4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85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6DDDDD6-B135-8348-9BFC-8A2B40A4903D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94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F6C86672-8825-DF64-EF20-5323B009C5D0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633993</xdr:colOff>
      <xdr:row>88</xdr:row>
      <xdr:rowOff>81171</xdr:rowOff>
    </xdr:from>
    <xdr:to>
      <xdr:col>2</xdr:col>
      <xdr:colOff>660622</xdr:colOff>
      <xdr:row>94</xdr:row>
      <xdr:rowOff>164837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AF35DBC1-BE9A-A58C-0721-1BBFB9555082}"/>
            </a:ext>
          </a:extLst>
        </xdr:cNvPr>
        <xdr:cNvCxnSpPr>
          <a:endCxn id="77" idx="0"/>
        </xdr:cNvCxnSpPr>
      </xdr:nvCxnSpPr>
      <xdr:spPr>
        <a:xfrm>
          <a:off x="13567908943" y="24314704"/>
          <a:ext cx="26629" cy="128464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419955</xdr:colOff>
      <xdr:row>99</xdr:row>
      <xdr:rowOff>52137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E961F5C7-E681-B1F2-DC93-67165F7C5EB1}"/>
                </a:ext>
              </a:extLst>
            </xdr:cNvPr>
            <xdr:cNvSpPr txBox="1"/>
          </xdr:nvSpPr>
          <xdr:spPr>
            <a:xfrm>
              <a:off x="13538329570" y="24548069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383151</xdr:colOff>
      <xdr:row>102</xdr:row>
      <xdr:rowOff>26306</xdr:rowOff>
    </xdr:from>
    <xdr:ext cx="213921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=104,000−2∗3,000=98,000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226515BB-05C6-9E65-73F7-FDFC2683254C}"/>
                </a:ext>
              </a:extLst>
            </xdr:cNvPr>
            <xdr:cNvSpPr txBox="1"/>
          </xdr:nvSpPr>
          <xdr:spPr>
            <a:xfrm>
              <a:off x="13538450113" y="25129255"/>
              <a:ext cx="213921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∗3,000=98,000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150678</xdr:colOff>
      <xdr:row>85</xdr:row>
      <xdr:rowOff>202339</xdr:rowOff>
    </xdr:from>
    <xdr:to>
      <xdr:col>4</xdr:col>
      <xdr:colOff>241085</xdr:colOff>
      <xdr:row>86</xdr:row>
      <xdr:rowOff>17221</xdr:rowOff>
    </xdr:to>
    <xdr:cxnSp macro="">
      <xdr:nvCxnSpPr>
        <xdr:cNvPr id="82" name="Straight Connector 81">
          <a:extLst>
            <a:ext uri="{FF2B5EF4-FFF2-40B4-BE49-F238E27FC236}">
              <a16:creationId xmlns:a16="http://schemas.microsoft.com/office/drawing/2014/main" id="{5C33AC9C-FBFC-B66C-F321-656D37FFFDB4}"/>
            </a:ext>
          </a:extLst>
        </xdr:cNvPr>
        <xdr:cNvCxnSpPr/>
      </xdr:nvCxnSpPr>
      <xdr:spPr>
        <a:xfrm flipH="1" flipV="1">
          <a:off x="13539078237" y="21865525"/>
          <a:ext cx="916983" cy="1722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95721</xdr:colOff>
      <xdr:row>85</xdr:row>
      <xdr:rowOff>118119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7D91AC3D-A09A-E54F-6E47-708E6BD27989}"/>
                </a:ext>
              </a:extLst>
            </xdr:cNvPr>
            <xdr:cNvSpPr txBox="1"/>
          </xdr:nvSpPr>
          <xdr:spPr>
            <a:xfrm>
              <a:off x="13538099651" y="21781305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73186</xdr:colOff>
      <xdr:row>112</xdr:row>
      <xdr:rowOff>99017</xdr:rowOff>
    </xdr:from>
    <xdr:to>
      <xdr:col>4</xdr:col>
      <xdr:colOff>482169</xdr:colOff>
      <xdr:row>113</xdr:row>
      <xdr:rowOff>64576</xdr:rowOff>
    </xdr:to>
    <xdr:sp macro="" textlink="">
      <xdr:nvSpPr>
        <xdr:cNvPr id="87" name="Left Arrow 86">
          <a:extLst>
            <a:ext uri="{FF2B5EF4-FFF2-40B4-BE49-F238E27FC236}">
              <a16:creationId xmlns:a16="http://schemas.microsoft.com/office/drawing/2014/main" id="{18B3A97B-81A6-9279-C404-7E89470A8A41}"/>
            </a:ext>
          </a:extLst>
        </xdr:cNvPr>
        <xdr:cNvSpPr/>
      </xdr:nvSpPr>
      <xdr:spPr>
        <a:xfrm>
          <a:off x="13538837153" y="27225356"/>
          <a:ext cx="408983" cy="16789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150678</xdr:colOff>
      <xdr:row>115</xdr:row>
      <xdr:rowOff>21525</xdr:rowOff>
    </xdr:from>
    <xdr:to>
      <xdr:col>3</xdr:col>
      <xdr:colOff>154983</xdr:colOff>
      <xdr:row>118</xdr:row>
      <xdr:rowOff>142068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024DF423-8E6B-A12E-1146-B0153409E1E8}"/>
            </a:ext>
          </a:extLst>
        </xdr:cNvPr>
        <xdr:cNvCxnSpPr/>
      </xdr:nvCxnSpPr>
      <xdr:spPr>
        <a:xfrm>
          <a:off x="13539990915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365932</xdr:colOff>
      <xdr:row>115</xdr:row>
      <xdr:rowOff>21525</xdr:rowOff>
    </xdr:from>
    <xdr:to>
      <xdr:col>7</xdr:col>
      <xdr:colOff>370237</xdr:colOff>
      <xdr:row>118</xdr:row>
      <xdr:rowOff>142068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3D0D37BE-6B9E-9918-119B-CBF3140E5178}"/>
            </a:ext>
          </a:extLst>
        </xdr:cNvPr>
        <xdr:cNvCxnSpPr/>
      </xdr:nvCxnSpPr>
      <xdr:spPr>
        <a:xfrm>
          <a:off x="13536469356" y="27754881"/>
          <a:ext cx="4305" cy="72756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146373</xdr:colOff>
      <xdr:row>118</xdr:row>
      <xdr:rowOff>137763</xdr:rowOff>
    </xdr:from>
    <xdr:to>
      <xdr:col>7</xdr:col>
      <xdr:colOff>374542</xdr:colOff>
      <xdr:row>118</xdr:row>
      <xdr:rowOff>142068</xdr:rowOff>
    </xdr:to>
    <xdr:cxnSp macro="">
      <xdr:nvCxnSpPr>
        <xdr:cNvPr id="91" name="Straight Connector 90">
          <a:extLst>
            <a:ext uri="{FF2B5EF4-FFF2-40B4-BE49-F238E27FC236}">
              <a16:creationId xmlns:a16="http://schemas.microsoft.com/office/drawing/2014/main" id="{EFCAFBAC-18EE-3FC6-08EB-887456C548D2}"/>
            </a:ext>
          </a:extLst>
        </xdr:cNvPr>
        <xdr:cNvCxnSpPr/>
      </xdr:nvCxnSpPr>
      <xdr:spPr>
        <a:xfrm flipV="1">
          <a:off x="13536465051" y="28478136"/>
          <a:ext cx="3534474" cy="430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333854</xdr:colOff>
      <xdr:row>117</xdr:row>
      <xdr:rowOff>13391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𝑇𝑂𝑇𝐴𝐿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=3,000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FC4B1325-2454-61FA-291D-773AE688F0EA}"/>
                </a:ext>
              </a:extLst>
            </xdr:cNvPr>
            <xdr:cNvSpPr txBox="1"/>
          </xdr:nvSpPr>
          <xdr:spPr>
            <a:xfrm>
              <a:off x="13537589095" y="28151425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𝑋_𝑇𝑂𝑇𝐴𝐿=3,000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374542</xdr:colOff>
      <xdr:row>114</xdr:row>
      <xdr:rowOff>68881</xdr:rowOff>
    </xdr:from>
    <xdr:to>
      <xdr:col>3</xdr:col>
      <xdr:colOff>576881</xdr:colOff>
      <xdr:row>115</xdr:row>
      <xdr:rowOff>51661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9F5AEB28-3709-2505-1445-E68072E5308D}"/>
            </a:ext>
          </a:extLst>
        </xdr:cNvPr>
        <xdr:cNvSpPr/>
      </xdr:nvSpPr>
      <xdr:spPr>
        <a:xfrm>
          <a:off x="13539569017" y="2759989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404678</xdr:colOff>
      <xdr:row>114</xdr:row>
      <xdr:rowOff>43051</xdr:rowOff>
    </xdr:from>
    <xdr:to>
      <xdr:col>7</xdr:col>
      <xdr:colOff>607017</xdr:colOff>
      <xdr:row>115</xdr:row>
      <xdr:rowOff>25831</xdr:rowOff>
    </xdr:to>
    <xdr:sp macro="" textlink="">
      <xdr:nvSpPr>
        <xdr:cNvPr id="97" name="Rectangle 96">
          <a:extLst>
            <a:ext uri="{FF2B5EF4-FFF2-40B4-BE49-F238E27FC236}">
              <a16:creationId xmlns:a16="http://schemas.microsoft.com/office/drawing/2014/main" id="{0F62622E-DDC7-AE3A-5D08-93E66CFA8D4F}"/>
            </a:ext>
          </a:extLst>
        </xdr:cNvPr>
        <xdr:cNvSpPr/>
      </xdr:nvSpPr>
      <xdr:spPr>
        <a:xfrm>
          <a:off x="13536232576" y="27574068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5</xdr:col>
      <xdr:colOff>370238</xdr:colOff>
      <xdr:row>114</xdr:row>
      <xdr:rowOff>34440</xdr:rowOff>
    </xdr:from>
    <xdr:to>
      <xdr:col>5</xdr:col>
      <xdr:colOff>572577</xdr:colOff>
      <xdr:row>115</xdr:row>
      <xdr:rowOff>17220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58F67F0C-0DDC-4C96-7552-ACE0A078CA47}"/>
            </a:ext>
          </a:extLst>
        </xdr:cNvPr>
        <xdr:cNvSpPr/>
      </xdr:nvSpPr>
      <xdr:spPr>
        <a:xfrm>
          <a:off x="13537920169" y="27565457"/>
          <a:ext cx="202339" cy="1851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607016</xdr:colOff>
      <xdr:row>87</xdr:row>
      <xdr:rowOff>189424</xdr:rowOff>
    </xdr:from>
    <xdr:to>
      <xdr:col>2</xdr:col>
      <xdr:colOff>701728</xdr:colOff>
      <xdr:row>89</xdr:row>
      <xdr:rowOff>30135</xdr:rowOff>
    </xdr:to>
    <xdr:sp macro="" textlink="">
      <xdr:nvSpPr>
        <xdr:cNvPr id="99" name="Heart 98">
          <a:extLst>
            <a:ext uri="{FF2B5EF4-FFF2-40B4-BE49-F238E27FC236}">
              <a16:creationId xmlns:a16="http://schemas.microsoft.com/office/drawing/2014/main" id="{3DF69B9E-2F7F-0665-EF5B-4377CFEDDEA4}"/>
            </a:ext>
          </a:extLst>
        </xdr:cNvPr>
        <xdr:cNvSpPr/>
      </xdr:nvSpPr>
      <xdr:spPr>
        <a:xfrm>
          <a:off x="13567867837" y="24222794"/>
          <a:ext cx="94712" cy="241037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247650</xdr:colOff>
      <xdr:row>130</xdr:row>
      <xdr:rowOff>196850</xdr:rowOff>
    </xdr:from>
    <xdr:to>
      <xdr:col>4</xdr:col>
      <xdr:colOff>247650</xdr:colOff>
      <xdr:row>142</xdr:row>
      <xdr:rowOff>120650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5359A571-7A52-7D4A-8EEB-A40757561D94}"/>
            </a:ext>
          </a:extLst>
        </xdr:cNvPr>
        <xdr:cNvCxnSpPr/>
      </xdr:nvCxnSpPr>
      <xdr:spPr>
        <a:xfrm flipV="1">
          <a:off x="13539071672" y="21050681"/>
          <a:ext cx="0" cy="23518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</xdr:colOff>
      <xdr:row>142</xdr:row>
      <xdr:rowOff>22225</xdr:rowOff>
    </xdr:from>
    <xdr:to>
      <xdr:col>4</xdr:col>
      <xdr:colOff>495300</xdr:colOff>
      <xdr:row>142</xdr:row>
      <xdr:rowOff>22225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4F2B0CDF-2671-A344-B9D7-FFA3D9632010}"/>
            </a:ext>
          </a:extLst>
        </xdr:cNvPr>
        <xdr:cNvCxnSpPr/>
      </xdr:nvCxnSpPr>
      <xdr:spPr>
        <a:xfrm>
          <a:off x="13538824022" y="23304123"/>
          <a:ext cx="294327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801661</xdr:colOff>
      <xdr:row>129</xdr:row>
      <xdr:rowOff>173279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2" name="TextBox 101">
              <a:extLst>
                <a:ext uri="{FF2B5EF4-FFF2-40B4-BE49-F238E27FC236}">
                  <a16:creationId xmlns:a16="http://schemas.microsoft.com/office/drawing/2014/main" id="{39AD7C99-4EB5-204B-BEF3-62C78C604D09}"/>
                </a:ext>
              </a:extLst>
            </xdr:cNvPr>
            <xdr:cNvSpPr txBox="1"/>
          </xdr:nvSpPr>
          <xdr:spPr>
            <a:xfrm>
              <a:off x="13538768608" y="30739381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438151</xdr:colOff>
      <xdr:row>141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97C57806-B9FD-D147-BDBA-08ACEA464A50}"/>
                </a:ext>
              </a:extLst>
            </xdr:cNvPr>
            <xdr:cNvSpPr txBox="1"/>
          </xdr:nvSpPr>
          <xdr:spPr>
            <a:xfrm>
              <a:off x="13541611847" y="23209733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199043</xdr:colOff>
      <xdr:row>132</xdr:row>
      <xdr:rowOff>92289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F3B3F475-B792-4D47-8346-493563D64184}"/>
                </a:ext>
              </a:extLst>
            </xdr:cNvPr>
            <xdr:cNvSpPr txBox="1"/>
          </xdr:nvSpPr>
          <xdr:spPr>
            <a:xfrm>
              <a:off x="13537996329" y="21350797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216585</xdr:colOff>
      <xdr:row>142</xdr:row>
      <xdr:rowOff>57835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9006EC02-CB29-A340-AAC8-2DCB76F70122}"/>
                </a:ext>
              </a:extLst>
            </xdr:cNvPr>
            <xdr:cNvSpPr txBox="1"/>
          </xdr:nvSpPr>
          <xdr:spPr>
            <a:xfrm>
              <a:off x="13540458516" y="23339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131097</xdr:colOff>
      <xdr:row>132</xdr:row>
      <xdr:rowOff>184355</xdr:rowOff>
    </xdr:from>
    <xdr:to>
      <xdr:col>4</xdr:col>
      <xdr:colOff>241711</xdr:colOff>
      <xdr:row>135</xdr:row>
      <xdr:rowOff>4096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5449CC38-1F72-B349-9717-B506832B0D98}"/>
            </a:ext>
          </a:extLst>
        </xdr:cNvPr>
        <xdr:cNvCxnSpPr/>
      </xdr:nvCxnSpPr>
      <xdr:spPr>
        <a:xfrm>
          <a:off x="13539077611" y="21442863"/>
          <a:ext cx="937190" cy="42675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131097</xdr:colOff>
      <xdr:row>135</xdr:row>
      <xdr:rowOff>12290</xdr:rowOff>
    </xdr:from>
    <xdr:to>
      <xdr:col>3</xdr:col>
      <xdr:colOff>131097</xdr:colOff>
      <xdr:row>142</xdr:row>
      <xdr:rowOff>32774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F20299DB-30B4-DB4E-8064-FBCEEFA93204}"/>
            </a:ext>
          </a:extLst>
        </xdr:cNvPr>
        <xdr:cNvCxnSpPr/>
      </xdr:nvCxnSpPr>
      <xdr:spPr>
        <a:xfrm>
          <a:off x="13540014801" y="21877815"/>
          <a:ext cx="0" cy="1436857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476695</xdr:colOff>
      <xdr:row>142</xdr:row>
      <xdr:rowOff>52905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8" name="TextBox 107">
              <a:extLst>
                <a:ext uri="{FF2B5EF4-FFF2-40B4-BE49-F238E27FC236}">
                  <a16:creationId xmlns:a16="http://schemas.microsoft.com/office/drawing/2014/main" id="{E5A73B45-9FD5-1543-9D11-3D696452FD2F}"/>
                </a:ext>
              </a:extLst>
            </xdr:cNvPr>
            <xdr:cNvSpPr txBox="1"/>
          </xdr:nvSpPr>
          <xdr:spPr>
            <a:xfrm>
              <a:off x="13539371829" y="2333480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69645</xdr:colOff>
      <xdr:row>135</xdr:row>
      <xdr:rowOff>4097</xdr:rowOff>
    </xdr:from>
    <xdr:to>
      <xdr:col>3</xdr:col>
      <xdr:colOff>135194</xdr:colOff>
      <xdr:row>142</xdr:row>
      <xdr:rowOff>32774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DE3B6BB6-B0F4-FC4C-BB33-7FDD3E1C9489}"/>
            </a:ext>
          </a:extLst>
        </xdr:cNvPr>
        <xdr:cNvCxnSpPr/>
      </xdr:nvCxnSpPr>
      <xdr:spPr>
        <a:xfrm>
          <a:off x="13540010704" y="21869622"/>
          <a:ext cx="892125" cy="144505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639511</xdr:colOff>
      <xdr:row>133</xdr:row>
      <xdr:rowOff>34920</xdr:rowOff>
    </xdr:from>
    <xdr:ext cx="139637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6177E8DB-C532-FC4C-A023-48E91929DF03}"/>
                </a:ext>
              </a:extLst>
            </xdr:cNvPr>
            <xdr:cNvSpPr txBox="1"/>
          </xdr:nvSpPr>
          <xdr:spPr>
            <a:xfrm rot="1584892">
              <a:off x="13538936590" y="21495767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𝑌=101,000−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165936</xdr:colOff>
      <xdr:row>134</xdr:row>
      <xdr:rowOff>189920</xdr:rowOff>
    </xdr:from>
    <xdr:ext cx="173766" cy="139637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=104,000−2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8F6AE042-6CA7-B843-905C-6341FCA22A65}"/>
                </a:ext>
              </a:extLst>
            </xdr:cNvPr>
            <xdr:cNvSpPr txBox="1"/>
          </xdr:nvSpPr>
          <xdr:spPr>
            <a:xfrm rot="3227889">
              <a:off x="13540021468" y="22464410"/>
              <a:ext cx="139637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𝑌=104,000−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72018</xdr:colOff>
      <xdr:row>143</xdr:row>
      <xdr:rowOff>164837</xdr:rowOff>
    </xdr:from>
    <xdr:ext cx="112395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נתון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3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2" name="TextBox 111">
              <a:extLst>
                <a:ext uri="{FF2B5EF4-FFF2-40B4-BE49-F238E27FC236}">
                  <a16:creationId xmlns:a16="http://schemas.microsoft.com/office/drawing/2014/main" id="{0EE11622-C61B-BB41-B673-8AAC8E588172}"/>
                </a:ext>
              </a:extLst>
            </xdr:cNvPr>
            <xdr:cNvSpPr txBox="1"/>
          </xdr:nvSpPr>
          <xdr:spPr>
            <a:xfrm>
              <a:off x="13539776506" y="23649074"/>
              <a:ext cx="112395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</a:t>
              </a:r>
              <a:r>
                <a:rPr lang="he-IL" sz="1100" b="0" i="0">
                  <a:latin typeface="Cambria Math" panose="02040503050406030204" pitchFamily="18" charset="0"/>
                </a:rPr>
                <a:t>נתון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645762</xdr:colOff>
      <xdr:row>137</xdr:row>
      <xdr:rowOff>81171</xdr:rowOff>
    </xdr:from>
    <xdr:to>
      <xdr:col>2</xdr:col>
      <xdr:colOff>660622</xdr:colOff>
      <xdr:row>143</xdr:row>
      <xdr:rowOff>43051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8DD14B45-6239-2745-AE4F-0AC496064C42}"/>
            </a:ext>
          </a:extLst>
        </xdr:cNvPr>
        <xdr:cNvCxnSpPr/>
      </xdr:nvCxnSpPr>
      <xdr:spPr>
        <a:xfrm>
          <a:off x="13540311852" y="22351374"/>
          <a:ext cx="14860" cy="11759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607016</xdr:colOff>
      <xdr:row>136</xdr:row>
      <xdr:rowOff>189424</xdr:rowOff>
    </xdr:from>
    <xdr:to>
      <xdr:col>2</xdr:col>
      <xdr:colOff>701728</xdr:colOff>
      <xdr:row>138</xdr:row>
      <xdr:rowOff>30135</xdr:rowOff>
    </xdr:to>
    <xdr:sp macro="" textlink="">
      <xdr:nvSpPr>
        <xdr:cNvPr id="116" name="Heart 115">
          <a:extLst>
            <a:ext uri="{FF2B5EF4-FFF2-40B4-BE49-F238E27FC236}">
              <a16:creationId xmlns:a16="http://schemas.microsoft.com/office/drawing/2014/main" id="{A8877F88-1BAF-E145-92FE-41376F0A2DAD}"/>
            </a:ext>
          </a:extLst>
        </xdr:cNvPr>
        <xdr:cNvSpPr/>
      </xdr:nvSpPr>
      <xdr:spPr>
        <a:xfrm>
          <a:off x="13540270746" y="22257288"/>
          <a:ext cx="94712" cy="245389"/>
        </a:xfrm>
        <a:prstGeom prst="heart">
          <a:avLst/>
        </a:prstGeom>
      </xdr:spPr>
      <xdr:style>
        <a:lnRef idx="2">
          <a:schemeClr val="accent4">
            <a:shade val="15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404253</xdr:colOff>
      <xdr:row>155</xdr:row>
      <xdr:rowOff>21464</xdr:rowOff>
    </xdr:from>
    <xdr:to>
      <xdr:col>5</xdr:col>
      <xdr:colOff>411408</xdr:colOff>
      <xdr:row>163</xdr:row>
      <xdr:rowOff>143098</xdr:rowOff>
    </xdr:to>
    <xdr:cxnSp macro="">
      <xdr:nvCxnSpPr>
        <xdr:cNvPr id="118" name="Straight Arrow Connector 117">
          <a:extLst>
            <a:ext uri="{FF2B5EF4-FFF2-40B4-BE49-F238E27FC236}">
              <a16:creationId xmlns:a16="http://schemas.microsoft.com/office/drawing/2014/main" id="{A20A014C-535F-CFA3-AC16-8E9391DB85B9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162</xdr:row>
      <xdr:rowOff>110901</xdr:rowOff>
    </xdr:from>
    <xdr:to>
      <xdr:col>6</xdr:col>
      <xdr:colOff>32198</xdr:colOff>
      <xdr:row>162</xdr:row>
      <xdr:rowOff>121633</xdr:rowOff>
    </xdr:to>
    <xdr:cxnSp macro="">
      <xdr:nvCxnSpPr>
        <xdr:cNvPr id="119" name="Straight Arrow Connector 118">
          <a:extLst>
            <a:ext uri="{FF2B5EF4-FFF2-40B4-BE49-F238E27FC236}">
              <a16:creationId xmlns:a16="http://schemas.microsoft.com/office/drawing/2014/main" id="{E8A604F5-B29A-10E3-850A-B8B3DA637EF8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157</xdr:row>
      <xdr:rowOff>103747</xdr:rowOff>
    </xdr:from>
    <xdr:to>
      <xdr:col>5</xdr:col>
      <xdr:colOff>400676</xdr:colOff>
      <xdr:row>162</xdr:row>
      <xdr:rowOff>100169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5802FF2-314B-3B2C-9CBF-9C2B026F2C0A}"/>
            </a:ext>
          </a:extLst>
        </xdr:cNvPr>
        <xdr:cNvCxnSpPr/>
      </xdr:nvCxnSpPr>
      <xdr:spPr>
        <a:xfrm>
          <a:off x="13535112648" y="36411437"/>
          <a:ext cx="1803042" cy="1016000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218226</xdr:colOff>
      <xdr:row>159</xdr:row>
      <xdr:rowOff>15027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19A6D519-014A-C309-87A6-C052D54FA7A5}"/>
                </a:ext>
              </a:extLst>
            </xdr:cNvPr>
            <xdr:cNvSpPr txBox="1"/>
          </xdr:nvSpPr>
          <xdr:spPr>
            <a:xfrm rot="1718994">
              <a:off x="13535219733" y="36730548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404253</xdr:colOff>
      <xdr:row>168</xdr:row>
      <xdr:rowOff>21464</xdr:rowOff>
    </xdr:from>
    <xdr:to>
      <xdr:col>5</xdr:col>
      <xdr:colOff>411408</xdr:colOff>
      <xdr:row>176</xdr:row>
      <xdr:rowOff>143098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F0A94B97-3227-B040-B9B9-930922E970C1}"/>
            </a:ext>
          </a:extLst>
        </xdr:cNvPr>
        <xdr:cNvCxnSpPr/>
      </xdr:nvCxnSpPr>
      <xdr:spPr>
        <a:xfrm flipV="1">
          <a:off x="13535101916" y="35921323"/>
          <a:ext cx="7155" cy="17529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175</xdr:row>
      <xdr:rowOff>110901</xdr:rowOff>
    </xdr:from>
    <xdr:to>
      <xdr:col>6</xdr:col>
      <xdr:colOff>32198</xdr:colOff>
      <xdr:row>175</xdr:row>
      <xdr:rowOff>121633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C5D53129-0741-FC4B-A3D3-6D40D46AA039}"/>
            </a:ext>
          </a:extLst>
        </xdr:cNvPr>
        <xdr:cNvCxnSpPr/>
      </xdr:nvCxnSpPr>
      <xdr:spPr>
        <a:xfrm>
          <a:off x="13534654732" y="37438169"/>
          <a:ext cx="276895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157409</xdr:colOff>
      <xdr:row>170</xdr:row>
      <xdr:rowOff>125211</xdr:rowOff>
    </xdr:from>
    <xdr:to>
      <xdr:col>5</xdr:col>
      <xdr:colOff>407831</xdr:colOff>
      <xdr:row>175</xdr:row>
      <xdr:rowOff>107324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27682434-D39E-2867-AFBB-522A0C7E4F1D}"/>
            </a:ext>
          </a:extLst>
        </xdr:cNvPr>
        <xdr:cNvCxnSpPr/>
      </xdr:nvCxnSpPr>
      <xdr:spPr>
        <a:xfrm>
          <a:off x="13535105493" y="39083803"/>
          <a:ext cx="1076817" cy="1001690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597438</xdr:colOff>
      <xdr:row>172</xdr:row>
      <xdr:rowOff>18604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1" name="TextBox 130">
              <a:extLst>
                <a:ext uri="{FF2B5EF4-FFF2-40B4-BE49-F238E27FC236}">
                  <a16:creationId xmlns:a16="http://schemas.microsoft.com/office/drawing/2014/main" id="{EFAD2880-659B-F5C6-0CB9-FDE6C8082E13}"/>
                </a:ext>
              </a:extLst>
            </xdr:cNvPr>
            <xdr:cNvSpPr txBox="1"/>
          </xdr:nvSpPr>
          <xdr:spPr>
            <a:xfrm rot="2405237">
              <a:off x="13534840521" y="39385027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411408</xdr:colOff>
      <xdr:row>180</xdr:row>
      <xdr:rowOff>13956</xdr:rowOff>
    </xdr:from>
    <xdr:to>
      <xdr:col>5</xdr:col>
      <xdr:colOff>418681</xdr:colOff>
      <xdr:row>190</xdr:row>
      <xdr:rowOff>143098</xdr:rowOff>
    </xdr:to>
    <xdr:cxnSp macro="">
      <xdr:nvCxnSpPr>
        <xdr:cNvPr id="132" name="Straight Arrow Connector 131">
          <a:extLst>
            <a:ext uri="{FF2B5EF4-FFF2-40B4-BE49-F238E27FC236}">
              <a16:creationId xmlns:a16="http://schemas.microsoft.com/office/drawing/2014/main" id="{674521E8-1F0D-3F4C-91AF-91AC17732C5E}"/>
            </a:ext>
          </a:extLst>
        </xdr:cNvPr>
        <xdr:cNvCxnSpPr/>
      </xdr:nvCxnSpPr>
      <xdr:spPr>
        <a:xfrm flipH="1" flipV="1">
          <a:off x="13486157912" y="41370366"/>
          <a:ext cx="7273" cy="217602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189</xdr:row>
      <xdr:rowOff>110901</xdr:rowOff>
    </xdr:from>
    <xdr:to>
      <xdr:col>6</xdr:col>
      <xdr:colOff>32198</xdr:colOff>
      <xdr:row>189</xdr:row>
      <xdr:rowOff>121633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119822D9-9AE9-AE49-A8B2-5D757C6313AE}"/>
            </a:ext>
          </a:extLst>
        </xdr:cNvPr>
        <xdr:cNvCxnSpPr/>
      </xdr:nvCxnSpPr>
      <xdr:spPr>
        <a:xfrm>
          <a:off x="13485720988" y="37782916"/>
          <a:ext cx="2757008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250423</xdr:colOff>
      <xdr:row>184</xdr:row>
      <xdr:rowOff>103747</xdr:rowOff>
    </xdr:from>
    <xdr:to>
      <xdr:col>5</xdr:col>
      <xdr:colOff>400676</xdr:colOff>
      <xdr:row>189</xdr:row>
      <xdr:rowOff>100169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C13E7E22-8CE4-4B46-9D5C-21C5EC5ACFAC}"/>
            </a:ext>
          </a:extLst>
        </xdr:cNvPr>
        <xdr:cNvCxnSpPr/>
      </xdr:nvCxnSpPr>
      <xdr:spPr>
        <a:xfrm>
          <a:off x="13486175917" y="36752318"/>
          <a:ext cx="1797066" cy="101986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478740</xdr:colOff>
      <xdr:row>187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CDAF9293-DE05-F04E-9604-624F3B9D2E15}"/>
                </a:ext>
              </a:extLst>
            </xdr:cNvPr>
            <xdr:cNvSpPr txBox="1"/>
          </xdr:nvSpPr>
          <xdr:spPr>
            <a:xfrm rot="1718994">
              <a:off x="13486839919" y="42953122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353553</xdr:colOff>
      <xdr:row>180</xdr:row>
      <xdr:rowOff>139168</xdr:rowOff>
    </xdr:from>
    <xdr:to>
      <xdr:col>5</xdr:col>
      <xdr:colOff>421787</xdr:colOff>
      <xdr:row>189</xdr:row>
      <xdr:rowOff>125604</xdr:rowOff>
    </xdr:to>
    <xdr:cxnSp macro="">
      <xdr:nvCxnSpPr>
        <xdr:cNvPr id="137" name="Straight Connector 136">
          <a:extLst>
            <a:ext uri="{FF2B5EF4-FFF2-40B4-BE49-F238E27FC236}">
              <a16:creationId xmlns:a16="http://schemas.microsoft.com/office/drawing/2014/main" id="{3D5ADBE2-0AE7-A0F1-D9C9-4C2DC1F4A81A}"/>
            </a:ext>
          </a:extLst>
        </xdr:cNvPr>
        <xdr:cNvCxnSpPr/>
      </xdr:nvCxnSpPr>
      <xdr:spPr>
        <a:xfrm>
          <a:off x="13486154806" y="41495578"/>
          <a:ext cx="891641" cy="1828634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811738</xdr:colOff>
      <xdr:row>178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9" name="TextBox 138">
              <a:extLst>
                <a:ext uri="{FF2B5EF4-FFF2-40B4-BE49-F238E27FC236}">
                  <a16:creationId xmlns:a16="http://schemas.microsoft.com/office/drawing/2014/main" id="{6FD6141F-DCFE-C548-6113-BB6CC451A6BD}"/>
                </a:ext>
              </a:extLst>
            </xdr:cNvPr>
            <xdr:cNvSpPr txBox="1"/>
          </xdr:nvSpPr>
          <xdr:spPr>
            <a:xfrm rot="3840024">
              <a:off x="13485637302" y="41765783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752728</xdr:colOff>
      <xdr:row>184</xdr:row>
      <xdr:rowOff>158168</xdr:rowOff>
    </xdr:from>
    <xdr:to>
      <xdr:col>5</xdr:col>
      <xdr:colOff>403827</xdr:colOff>
      <xdr:row>186</xdr:row>
      <xdr:rowOff>18608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A549BB7D-8602-960B-5CC2-4C5FF53960B9}"/>
            </a:ext>
          </a:extLst>
        </xdr:cNvPr>
        <xdr:cNvCxnSpPr/>
      </xdr:nvCxnSpPr>
      <xdr:spPr>
        <a:xfrm>
          <a:off x="13502213892" y="43687232"/>
          <a:ext cx="475485" cy="261493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411408</xdr:colOff>
      <xdr:row>195</xdr:row>
      <xdr:rowOff>13956</xdr:rowOff>
    </xdr:from>
    <xdr:to>
      <xdr:col>5</xdr:col>
      <xdr:colOff>418681</xdr:colOff>
      <xdr:row>205</xdr:row>
      <xdr:rowOff>143098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243A3B1A-08B8-B647-BC4F-FF1A320FAE82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568817</xdr:colOff>
      <xdr:row>204</xdr:row>
      <xdr:rowOff>110901</xdr:rowOff>
    </xdr:from>
    <xdr:to>
      <xdr:col>6</xdr:col>
      <xdr:colOff>32198</xdr:colOff>
      <xdr:row>204</xdr:row>
      <xdr:rowOff>121633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9D560A58-AF9D-A54D-B37C-970C8CB21D3B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94565</xdr:colOff>
      <xdr:row>199</xdr:row>
      <xdr:rowOff>133537</xdr:rowOff>
    </xdr:from>
    <xdr:ext cx="1728154" cy="947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6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6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6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6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6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DDE667C4-1A85-C645-977E-5D9344B27E92}"/>
                </a:ext>
              </a:extLst>
            </xdr:cNvPr>
            <xdr:cNvSpPr txBox="1"/>
          </xdr:nvSpPr>
          <xdr:spPr>
            <a:xfrm rot="1718994">
              <a:off x="13519867281" y="45053437"/>
              <a:ext cx="1728154" cy="947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600" b="0" i="0">
                  <a:latin typeface="Cambria Math" panose="02040503050406030204" pitchFamily="18" charset="0"/>
                </a:rPr>
                <a:t>𝑌=500−0.5x</a:t>
              </a:r>
              <a:endParaRPr lang="en-US" sz="600"/>
            </a:p>
          </xdr:txBody>
        </xdr:sp>
      </mc:Fallback>
    </mc:AlternateContent>
    <xdr:clientData/>
  </xdr:oneCellAnchor>
  <xdr:oneCellAnchor>
    <xdr:from>
      <xdr:col>4</xdr:col>
      <xdr:colOff>392500</xdr:colOff>
      <xdr:row>198</xdr:row>
      <xdr:rowOff>70130</xdr:rowOff>
    </xdr:from>
    <xdr:ext cx="110543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7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7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A69E3CEA-402D-524E-B057-CCBC943C34CF}"/>
                </a:ext>
              </a:extLst>
            </xdr:cNvPr>
            <xdr:cNvSpPr txBox="1"/>
          </xdr:nvSpPr>
          <xdr:spPr>
            <a:xfrm rot="3840024">
              <a:off x="13520378152" y="45595635"/>
              <a:ext cx="1728154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</a:t>
              </a:r>
              <a:r>
                <a:rPr lang="he-IL" sz="700" b="0" i="0">
                  <a:latin typeface="Cambria Math" panose="02040503050406030204" pitchFamily="18" charset="0"/>
                </a:rPr>
                <a:t>1,000</a:t>
              </a:r>
              <a:r>
                <a:rPr lang="en-US" sz="700" b="0" i="0">
                  <a:latin typeface="Cambria Math" panose="02040503050406030204" pitchFamily="18" charset="0"/>
                </a:rPr>
                <a:t>−</a:t>
              </a:r>
              <a:r>
                <a:rPr lang="he-IL" sz="700" b="0" i="0">
                  <a:latin typeface="Cambria Math" panose="02040503050406030204" pitchFamily="18" charset="0"/>
                </a:rPr>
                <a:t>2</a:t>
              </a:r>
              <a:r>
                <a:rPr lang="en-US" sz="700" b="0" i="0">
                  <a:latin typeface="Cambria Math" panose="02040503050406030204" pitchFamily="18" charset="0"/>
                </a:rPr>
                <a:t>x</a:t>
              </a:r>
              <a:endParaRPr lang="en-US" sz="700"/>
            </a:p>
          </xdr:txBody>
        </xdr:sp>
      </mc:Fallback>
    </mc:AlternateContent>
    <xdr:clientData/>
  </xdr:oneCellAnchor>
  <xdr:twoCellAnchor>
    <xdr:from>
      <xdr:col>4</xdr:col>
      <xdr:colOff>767582</xdr:colOff>
      <xdr:row>199</xdr:row>
      <xdr:rowOff>158168</xdr:rowOff>
    </xdr:from>
    <xdr:to>
      <xdr:col>5</xdr:col>
      <xdr:colOff>418681</xdr:colOff>
      <xdr:row>201</xdr:row>
      <xdr:rowOff>18608</xdr:rowOff>
    </xdr:to>
    <xdr:cxnSp macro="">
      <xdr:nvCxnSpPr>
        <xdr:cNvPr id="154" name="Straight Connector 153">
          <a:extLst>
            <a:ext uri="{FF2B5EF4-FFF2-40B4-BE49-F238E27FC236}">
              <a16:creationId xmlns:a16="http://schemas.microsoft.com/office/drawing/2014/main" id="{8FB30987-3827-8040-86FD-867AB1BEABE5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418681</xdr:colOff>
      <xdr:row>201</xdr:row>
      <xdr:rowOff>0</xdr:rowOff>
    </xdr:from>
    <xdr:to>
      <xdr:col>4</xdr:col>
      <xdr:colOff>772234</xdr:colOff>
      <xdr:row>204</xdr:row>
      <xdr:rowOff>120952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6090A880-C01E-464E-A805-E5EAC8AF2042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781050</xdr:colOff>
      <xdr:row>201</xdr:row>
      <xdr:rowOff>53975</xdr:rowOff>
    </xdr:from>
    <xdr:to>
      <xdr:col>4</xdr:col>
      <xdr:colOff>790575</xdr:colOff>
      <xdr:row>204</xdr:row>
      <xdr:rowOff>107950</xdr:rowOff>
    </xdr:to>
    <xdr:cxnSp macro="">
      <xdr:nvCxnSpPr>
        <xdr:cNvPr id="157" name="Straight Connector 156">
          <a:extLst>
            <a:ext uri="{FF2B5EF4-FFF2-40B4-BE49-F238E27FC236}">
              <a16:creationId xmlns:a16="http://schemas.microsoft.com/office/drawing/2014/main" id="{5213BA5D-3C5B-32BE-0432-8C319ABF12D8}"/>
            </a:ext>
          </a:extLst>
        </xdr:cNvPr>
        <xdr:cNvCxnSpPr/>
      </xdr:nvCxnSpPr>
      <xdr:spPr>
        <a:xfrm>
          <a:off x="13520899425" y="45380275"/>
          <a:ext cx="9525" cy="663575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482601</xdr:colOff>
      <xdr:row>204</xdr:row>
      <xdr:rowOff>114299</xdr:rowOff>
    </xdr:from>
    <xdr:ext cx="6772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8" name="TextBox 157">
              <a:extLst>
                <a:ext uri="{FF2B5EF4-FFF2-40B4-BE49-F238E27FC236}">
                  <a16:creationId xmlns:a16="http://schemas.microsoft.com/office/drawing/2014/main" id="{3DD2CB23-2E19-7432-4ACE-F4FD30F96744}"/>
                </a:ext>
              </a:extLst>
            </xdr:cNvPr>
            <xdr:cNvSpPr txBox="1"/>
          </xdr:nvSpPr>
          <xdr:spPr>
            <a:xfrm>
              <a:off x="13520530170" y="46050199"/>
              <a:ext cx="6772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𝑋=333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406401</xdr:colOff>
      <xdr:row>200</xdr:row>
      <xdr:rowOff>168274</xdr:rowOff>
    </xdr:from>
    <xdr:ext cx="17345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=500−0.5∗333=333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F3E440C5-B290-CBAA-FF7B-D993875CEF84}"/>
                </a:ext>
              </a:extLst>
            </xdr:cNvPr>
            <xdr:cNvSpPr txBox="1"/>
          </xdr:nvSpPr>
          <xdr:spPr>
            <a:xfrm>
              <a:off x="13518723594" y="45291374"/>
              <a:ext cx="17345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𝑌=500−0.5∗333=333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822325</xdr:colOff>
      <xdr:row>201</xdr:row>
      <xdr:rowOff>51957</xdr:rowOff>
    </xdr:from>
    <xdr:to>
      <xdr:col>5</xdr:col>
      <xdr:colOff>406401</xdr:colOff>
      <xdr:row>201</xdr:row>
      <xdr:rowOff>53975</xdr:rowOff>
    </xdr:to>
    <xdr:cxnSp macro="">
      <xdr:nvCxnSpPr>
        <xdr:cNvPr id="160" name="Straight Connector 159">
          <a:extLst>
            <a:ext uri="{FF2B5EF4-FFF2-40B4-BE49-F238E27FC236}">
              <a16:creationId xmlns:a16="http://schemas.microsoft.com/office/drawing/2014/main" id="{12DB47DC-B198-E8FD-76DC-B3271987871D}"/>
            </a:ext>
          </a:extLst>
        </xdr:cNvPr>
        <xdr:cNvCxnSpPr>
          <a:stCxn id="159" idx="3"/>
        </xdr:cNvCxnSpPr>
      </xdr:nvCxnSpPr>
      <xdr:spPr>
        <a:xfrm>
          <a:off x="13520458099" y="45378257"/>
          <a:ext cx="409576" cy="2018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117475</xdr:colOff>
      <xdr:row>200</xdr:row>
      <xdr:rowOff>19050</xdr:rowOff>
    </xdr:from>
    <xdr:to>
      <xdr:col>5</xdr:col>
      <xdr:colOff>276225</xdr:colOff>
      <xdr:row>200</xdr:row>
      <xdr:rowOff>184150</xdr:rowOff>
    </xdr:to>
    <xdr:sp macro="" textlink="">
      <xdr:nvSpPr>
        <xdr:cNvPr id="163" name="Heart 162">
          <a:extLst>
            <a:ext uri="{FF2B5EF4-FFF2-40B4-BE49-F238E27FC236}">
              <a16:creationId xmlns:a16="http://schemas.microsoft.com/office/drawing/2014/main" id="{01C7BAFA-7C9B-BB5C-905B-2CDA19D88944}"/>
            </a:ext>
          </a:extLst>
        </xdr:cNvPr>
        <xdr:cNvSpPr/>
      </xdr:nvSpPr>
      <xdr:spPr>
        <a:xfrm>
          <a:off x="13520588275" y="45142150"/>
          <a:ext cx="158750" cy="165100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411408</xdr:colOff>
      <xdr:row>222</xdr:row>
      <xdr:rowOff>13956</xdr:rowOff>
    </xdr:from>
    <xdr:to>
      <xdr:col>4</xdr:col>
      <xdr:colOff>418681</xdr:colOff>
      <xdr:row>232</xdr:row>
      <xdr:rowOff>143098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65AB47E-CBF7-974A-A1E3-A3BF11A5A1D4}"/>
            </a:ext>
          </a:extLst>
        </xdr:cNvPr>
        <xdr:cNvCxnSpPr/>
      </xdr:nvCxnSpPr>
      <xdr:spPr>
        <a:xfrm flipH="1" flipV="1">
          <a:off x="13520445819" y="41073056"/>
          <a:ext cx="7273" cy="2161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568817</xdr:colOff>
      <xdr:row>231</xdr:row>
      <xdr:rowOff>110901</xdr:rowOff>
    </xdr:from>
    <xdr:to>
      <xdr:col>5</xdr:col>
      <xdr:colOff>32198</xdr:colOff>
      <xdr:row>231</xdr:row>
      <xdr:rowOff>121633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AAA92DEA-6818-194D-8F34-C953E4EF52BE}"/>
            </a:ext>
          </a:extLst>
        </xdr:cNvPr>
        <xdr:cNvCxnSpPr/>
      </xdr:nvCxnSpPr>
      <xdr:spPr>
        <a:xfrm>
          <a:off x="13520006802" y="42998801"/>
          <a:ext cx="2765381" cy="107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250423</xdr:colOff>
      <xdr:row>226</xdr:row>
      <xdr:rowOff>103747</xdr:rowOff>
    </xdr:from>
    <xdr:to>
      <xdr:col>4</xdr:col>
      <xdr:colOff>400676</xdr:colOff>
      <xdr:row>231</xdr:row>
      <xdr:rowOff>100169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B3B19B11-59DF-A545-81CC-D84437912EA0}"/>
            </a:ext>
          </a:extLst>
        </xdr:cNvPr>
        <xdr:cNvCxnSpPr/>
      </xdr:nvCxnSpPr>
      <xdr:spPr>
        <a:xfrm>
          <a:off x="13520463824" y="41975647"/>
          <a:ext cx="1801253" cy="101242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478740</xdr:colOff>
      <xdr:row>229</xdr:row>
      <xdr:rowOff>163891</xdr:rowOff>
    </xdr:from>
    <xdr:ext cx="17281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=500−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0.5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011ACBD0-6482-6E4A-ABEA-10664AC084C9}"/>
                </a:ext>
              </a:extLst>
            </xdr:cNvPr>
            <xdr:cNvSpPr txBox="1"/>
          </xdr:nvSpPr>
          <xdr:spPr>
            <a:xfrm rot="1718994">
              <a:off x="13521134106" y="42645391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𝑌=500−0.5x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353553</xdr:colOff>
      <xdr:row>222</xdr:row>
      <xdr:rowOff>139168</xdr:rowOff>
    </xdr:from>
    <xdr:to>
      <xdr:col>4</xdr:col>
      <xdr:colOff>421787</xdr:colOff>
      <xdr:row>231</xdr:row>
      <xdr:rowOff>125604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10D3CC7-5460-614C-AEE4-2C2D79778936}"/>
            </a:ext>
          </a:extLst>
        </xdr:cNvPr>
        <xdr:cNvCxnSpPr/>
      </xdr:nvCxnSpPr>
      <xdr:spPr>
        <a:xfrm>
          <a:off x="13520442713" y="41198268"/>
          <a:ext cx="893734" cy="1815236"/>
        </a:xfrm>
        <a:prstGeom prst="line">
          <a:avLst/>
        </a:prstGeom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811738</xdr:colOff>
      <xdr:row>220</xdr:row>
      <xdr:rowOff>41556</xdr:rowOff>
    </xdr:from>
    <xdr:ext cx="173766" cy="172815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2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80E52CE-6818-B043-8D1A-4A2EB3DD8138}"/>
                </a:ext>
              </a:extLst>
            </xdr:cNvPr>
            <xdr:cNvSpPr txBox="1"/>
          </xdr:nvSpPr>
          <xdr:spPr>
            <a:xfrm rot="3840024">
              <a:off x="13519927302" y="41471450"/>
              <a:ext cx="17281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1,000</a:t>
              </a:r>
              <a:r>
                <a:rPr lang="en-US" sz="1100" b="0" i="0">
                  <a:latin typeface="Cambria Math" panose="02040503050406030204" pitchFamily="18" charset="0"/>
                </a:rPr>
                <a:t>−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767582</xdr:colOff>
      <xdr:row>226</xdr:row>
      <xdr:rowOff>158168</xdr:rowOff>
    </xdr:from>
    <xdr:to>
      <xdr:col>4</xdr:col>
      <xdr:colOff>418681</xdr:colOff>
      <xdr:row>228</xdr:row>
      <xdr:rowOff>18608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FF2E393C-F869-F64F-B030-5E81606BBEEC}"/>
            </a:ext>
          </a:extLst>
        </xdr:cNvPr>
        <xdr:cNvCxnSpPr/>
      </xdr:nvCxnSpPr>
      <xdr:spPr>
        <a:xfrm>
          <a:off x="13520445819" y="42030068"/>
          <a:ext cx="476599" cy="266840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418681</xdr:colOff>
      <xdr:row>228</xdr:row>
      <xdr:rowOff>0</xdr:rowOff>
    </xdr:from>
    <xdr:to>
      <xdr:col>3</xdr:col>
      <xdr:colOff>772234</xdr:colOff>
      <xdr:row>231</xdr:row>
      <xdr:rowOff>120952</xdr:rowOff>
    </xdr:to>
    <xdr:cxnSp macro="">
      <xdr:nvCxnSpPr>
        <xdr:cNvPr id="171" name="Straight Connector 170">
          <a:extLst>
            <a:ext uri="{FF2B5EF4-FFF2-40B4-BE49-F238E27FC236}">
              <a16:creationId xmlns:a16="http://schemas.microsoft.com/office/drawing/2014/main" id="{256E8037-139C-8B44-8980-CBAFA59F54DC}"/>
            </a:ext>
          </a:extLst>
        </xdr:cNvPr>
        <xdr:cNvCxnSpPr/>
      </xdr:nvCxnSpPr>
      <xdr:spPr>
        <a:xfrm>
          <a:off x="13520917766" y="42278300"/>
          <a:ext cx="353553" cy="730552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130175</xdr:colOff>
      <xdr:row>226</xdr:row>
      <xdr:rowOff>155575</xdr:rowOff>
    </xdr:from>
    <xdr:to>
      <xdr:col>4</xdr:col>
      <xdr:colOff>288925</xdr:colOff>
      <xdr:row>227</xdr:row>
      <xdr:rowOff>117475</xdr:rowOff>
    </xdr:to>
    <xdr:sp macro="" textlink="">
      <xdr:nvSpPr>
        <xdr:cNvPr id="172" name="Heart 171">
          <a:extLst>
            <a:ext uri="{FF2B5EF4-FFF2-40B4-BE49-F238E27FC236}">
              <a16:creationId xmlns:a16="http://schemas.microsoft.com/office/drawing/2014/main" id="{CAAAB346-1774-324C-BEBD-A00FDF0830B2}"/>
            </a:ext>
          </a:extLst>
        </xdr:cNvPr>
        <xdr:cNvSpPr/>
      </xdr:nvSpPr>
      <xdr:spPr>
        <a:xfrm>
          <a:off x="13488154911" y="52735895"/>
          <a:ext cx="158750" cy="164868"/>
        </a:xfrm>
        <a:prstGeom prst="hear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804333</xdr:colOff>
      <xdr:row>46</xdr:row>
      <xdr:rowOff>36687</xdr:rowOff>
    </xdr:from>
    <xdr:ext cx="34934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4AD8A4D0-B1B2-FE39-F0D4-D57E439F0A57}"/>
                </a:ext>
              </a:extLst>
            </xdr:cNvPr>
            <xdr:cNvSpPr txBox="1"/>
          </xdr:nvSpPr>
          <xdr:spPr>
            <a:xfrm>
              <a:off x="13514090212" y="9462909"/>
              <a:ext cx="34934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𝑌=𝑌_𝑀𝐴𝑋−𝑀𝐶_𝑋∗𝑋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17</xdr:col>
      <xdr:colOff>247650</xdr:colOff>
      <xdr:row>31</xdr:row>
      <xdr:rowOff>196850</xdr:rowOff>
    </xdr:from>
    <xdr:to>
      <xdr:col>17</xdr:col>
      <xdr:colOff>247650</xdr:colOff>
      <xdr:row>45</xdr:row>
      <xdr:rowOff>120650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8EE7253-C402-3F4A-AE08-5A7D8E98BD51}"/>
            </a:ext>
          </a:extLst>
        </xdr:cNvPr>
        <xdr:cNvCxnSpPr/>
      </xdr:nvCxnSpPr>
      <xdr:spPr>
        <a:xfrm flipV="1">
          <a:off x="13575010494" y="6569664"/>
          <a:ext cx="0" cy="27984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31750</xdr:colOff>
      <xdr:row>45</xdr:row>
      <xdr:rowOff>22225</xdr:rowOff>
    </xdr:from>
    <xdr:to>
      <xdr:col>17</xdr:col>
      <xdr:colOff>495300</xdr:colOff>
      <xdr:row>45</xdr:row>
      <xdr:rowOff>22225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E071419-C250-6A41-B0A8-E30E814D2EB5}"/>
            </a:ext>
          </a:extLst>
        </xdr:cNvPr>
        <xdr:cNvCxnSpPr/>
      </xdr:nvCxnSpPr>
      <xdr:spPr>
        <a:xfrm>
          <a:off x="13574762844" y="9269650"/>
          <a:ext cx="295031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16</xdr:col>
      <xdr:colOff>771526</xdr:colOff>
      <xdr:row>30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4021559C-6D1D-2C4D-A3A3-09A64588CCFA}"/>
                </a:ext>
              </a:extLst>
            </xdr:cNvPr>
            <xdr:cNvSpPr txBox="1"/>
          </xdr:nvSpPr>
          <xdr:spPr>
            <a:xfrm>
              <a:off x="13574739911" y="635798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438151</xdr:colOff>
      <xdr:row>44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FF17597C-E841-8F4D-A393-ED51EB07B43C}"/>
                </a:ext>
              </a:extLst>
            </xdr:cNvPr>
            <xdr:cNvSpPr txBox="1"/>
          </xdr:nvSpPr>
          <xdr:spPr>
            <a:xfrm>
              <a:off x="13577560053" y="9172270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17</xdr:col>
      <xdr:colOff>144205</xdr:colOff>
      <xdr:row>41</xdr:row>
      <xdr:rowOff>117625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F9AE056B-0537-0045-B613-0A554420832C}"/>
                </a:ext>
              </a:extLst>
            </xdr:cNvPr>
            <xdr:cNvSpPr txBox="1"/>
          </xdr:nvSpPr>
          <xdr:spPr>
            <a:xfrm>
              <a:off x="13565700767" y="854373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𝑌_𝑀𝐴𝑋=1,000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14</xdr:col>
      <xdr:colOff>205120</xdr:colOff>
      <xdr:row>45</xdr:row>
      <xdr:rowOff>91998</xdr:rowOff>
    </xdr:from>
    <xdr:ext cx="11239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1257D9B6-A0C6-0140-A1AA-B1E18AEF150E}"/>
                </a:ext>
              </a:extLst>
            </xdr:cNvPr>
            <xdr:cNvSpPr txBox="1"/>
          </xdr:nvSpPr>
          <xdr:spPr>
            <a:xfrm>
              <a:off x="13568126619" y="9339423"/>
              <a:ext cx="11239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𝑋_𝑀𝐴𝑋=2,000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15</xdr:col>
      <xdr:colOff>83653</xdr:colOff>
      <xdr:row>41</xdr:row>
      <xdr:rowOff>190120</xdr:rowOff>
    </xdr:from>
    <xdr:to>
      <xdr:col>17</xdr:col>
      <xdr:colOff>243353</xdr:colOff>
      <xdr:row>45</xdr:row>
      <xdr:rowOff>30419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0990DD15-9B03-2F47-AF4E-2841D823BA4F}"/>
            </a:ext>
          </a:extLst>
        </xdr:cNvPr>
        <xdr:cNvCxnSpPr/>
      </xdr:nvCxnSpPr>
      <xdr:spPr>
        <a:xfrm>
          <a:off x="13566725569" y="8616228"/>
          <a:ext cx="1817545" cy="66161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15</xdr:col>
      <xdr:colOff>266737</xdr:colOff>
      <xdr:row>42</xdr:row>
      <xdr:rowOff>77570</xdr:rowOff>
    </xdr:from>
    <xdr:ext cx="14932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E4D16E59-B101-664C-A47C-FC8D86C3E3A9}"/>
                </a:ext>
              </a:extLst>
            </xdr:cNvPr>
            <xdr:cNvSpPr txBox="1"/>
          </xdr:nvSpPr>
          <xdr:spPr>
            <a:xfrm rot="1212234">
              <a:off x="13566866826" y="8709007"/>
              <a:ext cx="14932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𝑌=1,000−0.5𝑋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247650</xdr:colOff>
      <xdr:row>56</xdr:row>
      <xdr:rowOff>196850</xdr:rowOff>
    </xdr:from>
    <xdr:to>
      <xdr:col>5</xdr:col>
      <xdr:colOff>247650</xdr:colOff>
      <xdr:row>70</xdr:row>
      <xdr:rowOff>120650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F24448DD-5FBB-1A40-B158-B2553314C968}"/>
            </a:ext>
          </a:extLst>
        </xdr:cNvPr>
        <xdr:cNvCxnSpPr/>
      </xdr:nvCxnSpPr>
      <xdr:spPr>
        <a:xfrm flipV="1">
          <a:off x="13469138670" y="6506210"/>
          <a:ext cx="0" cy="2768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31750</xdr:colOff>
      <xdr:row>70</xdr:row>
      <xdr:rowOff>22225</xdr:rowOff>
    </xdr:from>
    <xdr:to>
      <xdr:col>5</xdr:col>
      <xdr:colOff>495300</xdr:colOff>
      <xdr:row>70</xdr:row>
      <xdr:rowOff>22225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0573CF38-9B63-E94F-A02E-DFCD2CCDEC3D}"/>
            </a:ext>
          </a:extLst>
        </xdr:cNvPr>
        <xdr:cNvCxnSpPr/>
      </xdr:nvCxnSpPr>
      <xdr:spPr>
        <a:xfrm>
          <a:off x="13468891020" y="9176385"/>
          <a:ext cx="293243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771526</xdr:colOff>
      <xdr:row>55</xdr:row>
      <xdr:rowOff>190499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DA26CF1E-C691-5D48-9943-2A8CF5A37EAA}"/>
                </a:ext>
              </a:extLst>
            </xdr:cNvPr>
            <xdr:cNvSpPr txBox="1"/>
          </xdr:nvSpPr>
          <xdr:spPr>
            <a:xfrm>
              <a:off x="13468862125" y="6296659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438151</xdr:colOff>
      <xdr:row>69</xdr:row>
      <xdr:rowOff>130174</xdr:rowOff>
    </xdr:from>
    <xdr:ext cx="5756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60C07985-352F-CC46-975C-37398184D10A}"/>
                </a:ext>
              </a:extLst>
            </xdr:cNvPr>
            <xdr:cNvSpPr txBox="1"/>
          </xdr:nvSpPr>
          <xdr:spPr>
            <a:xfrm>
              <a:off x="13471664380" y="9081134"/>
              <a:ext cx="5756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155349</xdr:colOff>
      <xdr:row>59</xdr:row>
      <xdr:rowOff>59898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)=101,000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CDF5B9D4-925D-554A-86C6-4817E78D93A0}"/>
                </a:ext>
              </a:extLst>
            </xdr:cNvPr>
            <xdr:cNvSpPr txBox="1"/>
          </xdr:nvSpPr>
          <xdr:spPr>
            <a:xfrm>
              <a:off x="13558646598" y="11931987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 (𝑀)=101,000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97916</xdr:colOff>
      <xdr:row>70</xdr:row>
      <xdr:rowOff>67884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)=52,000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3415B582-EFDC-A746-A817-0F1A33D9C31A}"/>
                </a:ext>
              </a:extLst>
            </xdr:cNvPr>
            <xdr:cNvSpPr txBox="1"/>
          </xdr:nvSpPr>
          <xdr:spPr>
            <a:xfrm>
              <a:off x="13562057742" y="14150416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 (𝑀)=52,000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819873</xdr:colOff>
      <xdr:row>59</xdr:row>
      <xdr:rowOff>141891</xdr:rowOff>
    </xdr:from>
    <xdr:to>
      <xdr:col>5</xdr:col>
      <xdr:colOff>267467</xdr:colOff>
      <xdr:row>61</xdr:row>
      <xdr:rowOff>80380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BBF6FD77-CFC0-5EB2-FE3C-73382A37568D}"/>
            </a:ext>
          </a:extLst>
        </xdr:cNvPr>
        <xdr:cNvCxnSpPr/>
      </xdr:nvCxnSpPr>
      <xdr:spPr>
        <a:xfrm>
          <a:off x="13560093229" y="12013980"/>
          <a:ext cx="1103417" cy="34038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401898</xdr:colOff>
      <xdr:row>61</xdr:row>
      <xdr:rowOff>85626</xdr:rowOff>
    </xdr:from>
    <xdr:to>
      <xdr:col>3</xdr:col>
      <xdr:colOff>814049</xdr:colOff>
      <xdr:row>69</xdr:row>
      <xdr:rowOff>192912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E894D27D-A417-9C23-FF55-7ADDB75B3BA1}"/>
            </a:ext>
          </a:extLst>
        </xdr:cNvPr>
        <xdr:cNvCxnSpPr/>
      </xdr:nvCxnSpPr>
      <xdr:spPr>
        <a:xfrm>
          <a:off x="13497880226" y="12514176"/>
          <a:ext cx="1236196" cy="173598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811835</xdr:colOff>
      <xdr:row>61</xdr:row>
      <xdr:rowOff>72342</xdr:rowOff>
    </xdr:from>
    <xdr:to>
      <xdr:col>4</xdr:col>
      <xdr:colOff>16075</xdr:colOff>
      <xdr:row>70</xdr:row>
      <xdr:rowOff>40190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2689A07-46C2-F6AF-8445-AD66857FDEA2}"/>
            </a:ext>
          </a:extLst>
        </xdr:cNvPr>
        <xdr:cNvCxnSpPr/>
      </xdr:nvCxnSpPr>
      <xdr:spPr>
        <a:xfrm>
          <a:off x="13561172532" y="12346329"/>
          <a:ext cx="32152" cy="1776393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65764</xdr:colOff>
      <xdr:row>70</xdr:row>
      <xdr:rowOff>75922</xdr:rowOff>
    </xdr:from>
    <xdr:ext cx="151668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DEBDEB20-E5D3-ADF5-F7BD-CA4B45DA22AA}"/>
                </a:ext>
              </a:extLst>
            </xdr:cNvPr>
            <xdr:cNvSpPr txBox="1"/>
          </xdr:nvSpPr>
          <xdr:spPr>
            <a:xfrm>
              <a:off x="13560434071" y="14158454"/>
              <a:ext cx="151668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56265</xdr:colOff>
      <xdr:row>61</xdr:row>
      <xdr:rowOff>80380</xdr:rowOff>
    </xdr:from>
    <xdr:to>
      <xdr:col>5</xdr:col>
      <xdr:colOff>273291</xdr:colOff>
      <xdr:row>61</xdr:row>
      <xdr:rowOff>104494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5C0CCD18-E02F-86DA-C970-E6CEE39D6AE5}"/>
            </a:ext>
          </a:extLst>
        </xdr:cNvPr>
        <xdr:cNvCxnSpPr/>
      </xdr:nvCxnSpPr>
      <xdr:spPr>
        <a:xfrm flipH="1" flipV="1">
          <a:off x="13560087405" y="12354367"/>
          <a:ext cx="1044937" cy="24114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597437</xdr:colOff>
      <xdr:row>61</xdr:row>
      <xdr:rowOff>3633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4B060E4B-5C17-F4A9-9FD8-59015A46EE85}"/>
                </a:ext>
              </a:extLst>
            </xdr:cNvPr>
            <xdr:cNvSpPr txBox="1"/>
          </xdr:nvSpPr>
          <xdr:spPr>
            <a:xfrm>
              <a:off x="13559032421" y="12277620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452754</xdr:colOff>
      <xdr:row>59</xdr:row>
      <xdr:rowOff>124205</xdr:rowOff>
    </xdr:from>
    <xdr:ext cx="15587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101,000−0.5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5" name="TextBox 94">
              <a:extLst>
                <a:ext uri="{FF2B5EF4-FFF2-40B4-BE49-F238E27FC236}">
                  <a16:creationId xmlns:a16="http://schemas.microsoft.com/office/drawing/2014/main" id="{E29B7676-7EA3-11BA-EC61-FAA889A7BD2E}"/>
                </a:ext>
              </a:extLst>
            </xdr:cNvPr>
            <xdr:cNvSpPr txBox="1"/>
          </xdr:nvSpPr>
          <xdr:spPr>
            <a:xfrm rot="1071311">
              <a:off x="13560005016" y="11996294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101,000−0.5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823726</xdr:colOff>
      <xdr:row>61</xdr:row>
      <xdr:rowOff>74629</xdr:rowOff>
    </xdr:from>
    <xdr:ext cx="173766" cy="15587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104,000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−2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D4A249D2-A3E3-B631-1E15-3DAA7CECF537}"/>
                </a:ext>
              </a:extLst>
            </xdr:cNvPr>
            <xdr:cNvSpPr txBox="1"/>
          </xdr:nvSpPr>
          <xdr:spPr>
            <a:xfrm rot="3184341">
              <a:off x="13497828336" y="13195671"/>
              <a:ext cx="15587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104,000</a:t>
              </a:r>
              <a:r>
                <a:rPr lang="he-IL" sz="1100" b="0" i="0">
                  <a:latin typeface="Cambria Math" panose="02040503050406030204" pitchFamily="18" charset="0"/>
                </a:rPr>
                <a:t>−2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426108</xdr:colOff>
      <xdr:row>185</xdr:row>
      <xdr:rowOff>170818</xdr:rowOff>
    </xdr:from>
    <xdr:to>
      <xdr:col>4</xdr:col>
      <xdr:colOff>779661</xdr:colOff>
      <xdr:row>189</xdr:row>
      <xdr:rowOff>91244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C31687F2-C93C-62AA-4A9F-CE45FC5AD33F}"/>
            </a:ext>
          </a:extLst>
        </xdr:cNvPr>
        <xdr:cNvCxnSpPr/>
      </xdr:nvCxnSpPr>
      <xdr:spPr>
        <a:xfrm>
          <a:off x="13502662444" y="43900409"/>
          <a:ext cx="353553" cy="722531"/>
        </a:xfrm>
        <a:prstGeom prst="line">
          <a:avLst/>
        </a:prstGeom>
        <a:ln w="762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59844</xdr:colOff>
      <xdr:row>61</xdr:row>
      <xdr:rowOff>104657</xdr:rowOff>
    </xdr:from>
    <xdr:to>
      <xdr:col>15</xdr:col>
      <xdr:colOff>37925</xdr:colOff>
      <xdr:row>76</xdr:row>
      <xdr:rowOff>93089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6732BE15-FCD6-BAD9-A756-746F3356302C}"/>
            </a:ext>
          </a:extLst>
        </xdr:cNvPr>
        <xdr:cNvGrpSpPr/>
      </xdr:nvGrpSpPr>
      <xdr:grpSpPr>
        <a:xfrm>
          <a:off x="13470994315" y="12550657"/>
          <a:ext cx="4092881" cy="3036432"/>
          <a:chOff x="13501837415" y="6574344"/>
          <a:chExt cx="4100594" cy="3080316"/>
        </a:xfrm>
      </xdr:grpSpPr>
      <xdr:cxnSp macro="">
        <xdr:nvCxnSpPr>
          <xdr:cNvPr id="3" name="Straight Arrow Connector 2">
            <a:extLst>
              <a:ext uri="{FF2B5EF4-FFF2-40B4-BE49-F238E27FC236}">
                <a16:creationId xmlns:a16="http://schemas.microsoft.com/office/drawing/2014/main" id="{CAF9F540-CAE5-E1FF-81DB-F52E37A4E83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" name="Straight Arrow Connector 3">
            <a:extLst>
              <a:ext uri="{FF2B5EF4-FFF2-40B4-BE49-F238E27FC236}">
                <a16:creationId xmlns:a16="http://schemas.microsoft.com/office/drawing/2014/main" id="{D6E42B63-2082-AA75-DEE6-F0D7A04E27BA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7" name="TextBox 6">
                <a:extLst>
                  <a:ext uri="{FF2B5EF4-FFF2-40B4-BE49-F238E27FC236}">
                    <a16:creationId xmlns:a16="http://schemas.microsoft.com/office/drawing/2014/main" id="{C464377D-569F-D17D-226D-561F427BCF4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" name="TextBox 7">
                <a:extLst>
                  <a:ext uri="{FF2B5EF4-FFF2-40B4-BE49-F238E27FC236}">
                    <a16:creationId xmlns:a16="http://schemas.microsoft.com/office/drawing/2014/main" id="{F2DE820D-47E7-AEFE-AA38-88C245B882B1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226075</xdr:colOff>
      <xdr:row>61</xdr:row>
      <xdr:rowOff>104657</xdr:rowOff>
    </xdr:from>
    <xdr:to>
      <xdr:col>10</xdr:col>
      <xdr:colOff>204156</xdr:colOff>
      <xdr:row>76</xdr:row>
      <xdr:rowOff>93089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850CB7D0-2C1E-DB09-4499-92AA3062670A}"/>
            </a:ext>
          </a:extLst>
        </xdr:cNvPr>
        <xdr:cNvGrpSpPr/>
      </xdr:nvGrpSpPr>
      <xdr:grpSpPr>
        <a:xfrm>
          <a:off x="13474942884" y="12550657"/>
          <a:ext cx="4092881" cy="3036432"/>
          <a:chOff x="13501837415" y="6574344"/>
          <a:chExt cx="4100594" cy="3080316"/>
        </a:xfrm>
      </xdr:grpSpPr>
      <xdr:cxnSp macro="">
        <xdr:nvCxnSpPr>
          <xdr:cNvPr id="11" name="Straight Arrow Connector 10">
            <a:extLst>
              <a:ext uri="{FF2B5EF4-FFF2-40B4-BE49-F238E27FC236}">
                <a16:creationId xmlns:a16="http://schemas.microsoft.com/office/drawing/2014/main" id="{8E3BEA5B-1555-D46B-80DE-C05F66C665EE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" name="Straight Arrow Connector 11">
            <a:extLst>
              <a:ext uri="{FF2B5EF4-FFF2-40B4-BE49-F238E27FC236}">
                <a16:creationId xmlns:a16="http://schemas.microsoft.com/office/drawing/2014/main" id="{963854DD-7836-A825-FC6D-2CEF8CB4D9A5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3" name="TextBox 12">
                <a:extLst>
                  <a:ext uri="{FF2B5EF4-FFF2-40B4-BE49-F238E27FC236}">
                    <a16:creationId xmlns:a16="http://schemas.microsoft.com/office/drawing/2014/main" id="{6AEB51D6-6CB0-FA92-6AC1-0582DE28071F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4" name="TextBox 13">
                <a:extLst>
                  <a:ext uri="{FF2B5EF4-FFF2-40B4-BE49-F238E27FC236}">
                    <a16:creationId xmlns:a16="http://schemas.microsoft.com/office/drawing/2014/main" id="{3D1BDC0E-132A-DAA3-5BBE-C8198A745765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10</xdr:col>
      <xdr:colOff>658273</xdr:colOff>
      <xdr:row>215</xdr:row>
      <xdr:rowOff>199477</xdr:rowOff>
    </xdr:from>
    <xdr:to>
      <xdr:col>15</xdr:col>
      <xdr:colOff>636354</xdr:colOff>
      <xdr:row>230</xdr:row>
      <xdr:rowOff>187909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499B0593-9325-A04B-AE7B-D1351E1B4086}"/>
            </a:ext>
          </a:extLst>
        </xdr:cNvPr>
        <xdr:cNvGrpSpPr/>
      </xdr:nvGrpSpPr>
      <xdr:grpSpPr>
        <a:xfrm>
          <a:off x="13470395886" y="43999237"/>
          <a:ext cx="4092881" cy="3036432"/>
          <a:chOff x="13501837415" y="6574344"/>
          <a:chExt cx="4100594" cy="3080316"/>
        </a:xfrm>
      </xdr:grpSpPr>
      <xdr:cxnSp macro="">
        <xdr:nvCxnSpPr>
          <xdr:cNvPr id="26" name="Straight Arrow Connector 25">
            <a:extLst>
              <a:ext uri="{FF2B5EF4-FFF2-40B4-BE49-F238E27FC236}">
                <a16:creationId xmlns:a16="http://schemas.microsoft.com/office/drawing/2014/main" id="{8EDFDC0C-273A-DF92-3028-918D9AB01DC6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" name="Straight Arrow Connector 26">
            <a:extLst>
              <a:ext uri="{FF2B5EF4-FFF2-40B4-BE49-F238E27FC236}">
                <a16:creationId xmlns:a16="http://schemas.microsoft.com/office/drawing/2014/main" id="{CB67DC06-4973-AB73-7F1A-3BF15DD2508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8" name="TextBox 27">
                <a:extLst>
                  <a:ext uri="{FF2B5EF4-FFF2-40B4-BE49-F238E27FC236}">
                    <a16:creationId xmlns:a16="http://schemas.microsoft.com/office/drawing/2014/main" id="{1C0727BC-8012-2318-9E4A-D78A5081AABB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29" name="TextBox 28">
                <a:extLst>
                  <a:ext uri="{FF2B5EF4-FFF2-40B4-BE49-F238E27FC236}">
                    <a16:creationId xmlns:a16="http://schemas.microsoft.com/office/drawing/2014/main" id="{D65F6920-1DC1-4505-3E6D-45CCBD44FBDB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5</xdr:col>
      <xdr:colOff>206126</xdr:colOff>
      <xdr:row>215</xdr:row>
      <xdr:rowOff>186177</xdr:rowOff>
    </xdr:from>
    <xdr:to>
      <xdr:col>10</xdr:col>
      <xdr:colOff>184207</xdr:colOff>
      <xdr:row>230</xdr:row>
      <xdr:rowOff>174609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EEE38799-539E-3F4D-BE5C-D23BCB94C5FA}"/>
            </a:ext>
          </a:extLst>
        </xdr:cNvPr>
        <xdr:cNvGrpSpPr/>
      </xdr:nvGrpSpPr>
      <xdr:grpSpPr>
        <a:xfrm>
          <a:off x="13474962833" y="43985937"/>
          <a:ext cx="4092881" cy="3036432"/>
          <a:chOff x="13501837415" y="6574344"/>
          <a:chExt cx="4100594" cy="3080316"/>
        </a:xfrm>
      </xdr:grpSpPr>
      <xdr:cxnSp macro="">
        <xdr:nvCxnSpPr>
          <xdr:cNvPr id="31" name="Straight Arrow Connector 30">
            <a:extLst>
              <a:ext uri="{FF2B5EF4-FFF2-40B4-BE49-F238E27FC236}">
                <a16:creationId xmlns:a16="http://schemas.microsoft.com/office/drawing/2014/main" id="{955700B3-2711-E635-B426-804B3A1A4DA8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Arrow Connector 31">
            <a:extLst>
              <a:ext uri="{FF2B5EF4-FFF2-40B4-BE49-F238E27FC236}">
                <a16:creationId xmlns:a16="http://schemas.microsoft.com/office/drawing/2014/main" id="{B8278CFA-16C9-76AA-D84F-11AEE031002E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3" name="TextBox 32">
                <a:extLst>
                  <a:ext uri="{FF2B5EF4-FFF2-40B4-BE49-F238E27FC236}">
                    <a16:creationId xmlns:a16="http://schemas.microsoft.com/office/drawing/2014/main" id="{3774424B-C72E-055E-3D44-634BFFF61A95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4" name="TextBox 33">
                <a:extLst>
                  <a:ext uri="{FF2B5EF4-FFF2-40B4-BE49-F238E27FC236}">
                    <a16:creationId xmlns:a16="http://schemas.microsoft.com/office/drawing/2014/main" id="{9931E8E9-4E06-E976-6C1B-C3A4BD90AB2E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twoCellAnchor>
    <xdr:from>
      <xdr:col>0</xdr:col>
      <xdr:colOff>0</xdr:colOff>
      <xdr:row>216</xdr:row>
      <xdr:rowOff>0</xdr:rowOff>
    </xdr:from>
    <xdr:to>
      <xdr:col>4</xdr:col>
      <xdr:colOff>802584</xdr:colOff>
      <xdr:row>230</xdr:row>
      <xdr:rowOff>194558</xdr:rowOff>
    </xdr:to>
    <xdr:grpSp>
      <xdr:nvGrpSpPr>
        <xdr:cNvPr id="35" name="Group 34">
          <a:extLst>
            <a:ext uri="{FF2B5EF4-FFF2-40B4-BE49-F238E27FC236}">
              <a16:creationId xmlns:a16="http://schemas.microsoft.com/office/drawing/2014/main" id="{F6B48D58-6C64-1147-BE19-A48741AC3909}"/>
            </a:ext>
          </a:extLst>
        </xdr:cNvPr>
        <xdr:cNvGrpSpPr/>
      </xdr:nvGrpSpPr>
      <xdr:grpSpPr>
        <a:xfrm>
          <a:off x="13479282216" y="44002960"/>
          <a:ext cx="4094424" cy="3039358"/>
          <a:chOff x="13501837415" y="6574344"/>
          <a:chExt cx="4100594" cy="3080316"/>
        </a:xfrm>
      </xdr:grpSpPr>
      <xdr:cxnSp macro="">
        <xdr:nvCxnSpPr>
          <xdr:cNvPr id="36" name="Straight Arrow Connector 35">
            <a:extLst>
              <a:ext uri="{FF2B5EF4-FFF2-40B4-BE49-F238E27FC236}">
                <a16:creationId xmlns:a16="http://schemas.microsoft.com/office/drawing/2014/main" id="{625F526D-C4B1-3052-20F7-A5AD4D57BD73}"/>
              </a:ext>
            </a:extLst>
          </xdr:cNvPr>
          <xdr:cNvCxnSpPr/>
        </xdr:nvCxnSpPr>
        <xdr:spPr>
          <a:xfrm flipH="1" flipV="1">
            <a:off x="13502347435" y="6795497"/>
            <a:ext cx="13298" cy="2859163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>
            <a:extLst>
              <a:ext uri="{FF2B5EF4-FFF2-40B4-BE49-F238E27FC236}">
                <a16:creationId xmlns:a16="http://schemas.microsoft.com/office/drawing/2014/main" id="{4ECB7143-92C0-F0A4-A167-B23711101E01}"/>
              </a:ext>
            </a:extLst>
          </xdr:cNvPr>
          <xdr:cNvCxnSpPr/>
        </xdr:nvCxnSpPr>
        <xdr:spPr>
          <a:xfrm>
            <a:off x="13502141309" y="9488429"/>
            <a:ext cx="3138429" cy="6650"/>
          </a:xfrm>
          <a:prstGeom prst="straightConnector1">
            <a:avLst/>
          </a:prstGeom>
          <a:ln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8" name="TextBox 37">
                <a:extLst>
                  <a:ext uri="{FF2B5EF4-FFF2-40B4-BE49-F238E27FC236}">
                    <a16:creationId xmlns:a16="http://schemas.microsoft.com/office/drawing/2014/main" id="{75CCDCC2-6622-94A2-498D-54F89FD2DAE0}"/>
                  </a:ext>
                </a:extLst>
              </xdr:cNvPr>
              <xdr:cNvSpPr txBox="1"/>
            </xdr:nvSpPr>
            <xdr:spPr>
              <a:xfrm>
                <a:off x="13504929300" y="9406910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39" name="TextBox 38">
                <a:extLst>
                  <a:ext uri="{FF2B5EF4-FFF2-40B4-BE49-F238E27FC236}">
                    <a16:creationId xmlns:a16="http://schemas.microsoft.com/office/drawing/2014/main" id="{0A04DE74-4B32-8CF0-369B-72140E2CADF2}"/>
                  </a:ext>
                </a:extLst>
              </xdr:cNvPr>
              <xdr:cNvSpPr txBox="1"/>
            </xdr:nvSpPr>
            <xdr:spPr>
              <a:xfrm>
                <a:off x="13501837415" y="6574344"/>
                <a:ext cx="1008709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</a:t>
                </a:r>
                <a:endParaRPr lang="en-US" sz="1100"/>
              </a:p>
            </xdr:txBody>
          </xdr:sp>
        </mc:Fallback>
      </mc:AlternateContent>
    </xdr:grpSp>
    <xdr:clientData/>
  </xdr:twoCellAnchor>
  <xdr:oneCellAnchor>
    <xdr:from>
      <xdr:col>13</xdr:col>
      <xdr:colOff>795605</xdr:colOff>
      <xdr:row>66</xdr:row>
      <xdr:rowOff>162975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80,000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98E089CD-E6A0-528F-4098-3CF4452888D1}"/>
                </a:ext>
              </a:extLst>
            </xdr:cNvPr>
            <xdr:cNvSpPr txBox="1"/>
          </xdr:nvSpPr>
          <xdr:spPr>
            <a:xfrm>
              <a:off x="13508178023" y="12566477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80,000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oneCellAnchor>
    <xdr:from>
      <xdr:col>10</xdr:col>
      <xdr:colOff>518874</xdr:colOff>
      <xdr:row>75</xdr:row>
      <xdr:rowOff>187683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200,000</m:t>
                    </m:r>
                  </m:oMath>
                </m:oMathPara>
              </a14:m>
              <a:endParaRPr lang="en-US" sz="1100">
                <a:solidFill>
                  <a:srgbClr val="FF0000"/>
                </a:solidFill>
              </a:endParaRPr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D59EC03D-812A-E301-1C4A-0B9EDD61469A}"/>
                </a:ext>
              </a:extLst>
            </xdr:cNvPr>
            <xdr:cNvSpPr txBox="1"/>
          </xdr:nvSpPr>
          <xdr:spPr>
            <a:xfrm>
              <a:off x="13510930513" y="14414648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200,000</a:t>
              </a:r>
              <a:endParaRPr lang="en-US" sz="1100">
                <a:solidFill>
                  <a:srgbClr val="FF0000"/>
                </a:solidFill>
              </a:endParaRPr>
            </a:p>
          </xdr:txBody>
        </xdr:sp>
      </mc:Fallback>
    </mc:AlternateContent>
    <xdr:clientData/>
  </xdr:oneCellAnchor>
  <xdr:twoCellAnchor>
    <xdr:from>
      <xdr:col>11</xdr:col>
      <xdr:colOff>244223</xdr:colOff>
      <xdr:row>67</xdr:row>
      <xdr:rowOff>44475</xdr:rowOff>
    </xdr:from>
    <xdr:to>
      <xdr:col>14</xdr:col>
      <xdr:colOff>355797</xdr:colOff>
      <xdr:row>75</xdr:row>
      <xdr:rowOff>137586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A09F95D7-7D1B-17A9-2438-2386CA0F5397}"/>
            </a:ext>
          </a:extLst>
        </xdr:cNvPr>
        <xdr:cNvCxnSpPr>
          <a:endCxn id="7" idx="1"/>
        </xdr:cNvCxnSpPr>
      </xdr:nvCxnSpPr>
      <xdr:spPr>
        <a:xfrm>
          <a:off x="13509034475" y="12650584"/>
          <a:ext cx="2587333" cy="1713967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9</xdr:col>
      <xdr:colOff>212492</xdr:colOff>
      <xdr:row>70</xdr:row>
      <xdr:rowOff>128383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16,000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0F1771DA-4D18-336F-0C05-D25112D024A0}"/>
                </a:ext>
              </a:extLst>
            </xdr:cNvPr>
            <xdr:cNvSpPr txBox="1"/>
          </xdr:nvSpPr>
          <xdr:spPr>
            <a:xfrm>
              <a:off x="13512062148" y="13342313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16,000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oneCellAnchor>
    <xdr:from>
      <xdr:col>7</xdr:col>
      <xdr:colOff>805489</xdr:colOff>
      <xdr:row>75</xdr:row>
      <xdr:rowOff>192624</xdr:rowOff>
    </xdr:from>
    <xdr:ext cx="124189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20,000</m:t>
                    </m:r>
                  </m:oMath>
                </m:oMathPara>
              </a14:m>
              <a:endParaRPr lang="en-US" sz="1100">
                <a:solidFill>
                  <a:srgbClr val="0070C0"/>
                </a:solidFill>
              </a:endParaRPr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06222919-3D48-4EEF-DF09-82045C094D51}"/>
                </a:ext>
              </a:extLst>
            </xdr:cNvPr>
            <xdr:cNvSpPr txBox="1"/>
          </xdr:nvSpPr>
          <xdr:spPr>
            <a:xfrm>
              <a:off x="13513119657" y="14419589"/>
              <a:ext cx="124189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20,000</a:t>
              </a:r>
              <a:endParaRPr lang="en-US" sz="1100">
                <a:solidFill>
                  <a:srgbClr val="0070C0"/>
                </a:solidFill>
              </a:endParaRPr>
            </a:p>
          </xdr:txBody>
        </xdr:sp>
      </mc:Fallback>
    </mc:AlternateContent>
    <xdr:clientData/>
  </xdr:oneCellAnchor>
  <xdr:twoCellAnchor>
    <xdr:from>
      <xdr:col>8</xdr:col>
      <xdr:colOff>622646</xdr:colOff>
      <xdr:row>71</xdr:row>
      <xdr:rowOff>9883</xdr:rowOff>
    </xdr:from>
    <xdr:to>
      <xdr:col>9</xdr:col>
      <xdr:colOff>518872</xdr:colOff>
      <xdr:row>75</xdr:row>
      <xdr:rowOff>123541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1D36A414-27DD-191B-ED6A-F8A79ABD55A1}"/>
            </a:ext>
          </a:extLst>
        </xdr:cNvPr>
        <xdr:cNvCxnSpPr/>
      </xdr:nvCxnSpPr>
      <xdr:spPr>
        <a:xfrm>
          <a:off x="13510420618" y="14428832"/>
          <a:ext cx="721322" cy="92257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433027</xdr:colOff>
      <xdr:row>42</xdr:row>
      <xdr:rowOff>38778</xdr:rowOff>
    </xdr:from>
    <xdr:to>
      <xdr:col>7</xdr:col>
      <xdr:colOff>434864</xdr:colOff>
      <xdr:row>45</xdr:row>
      <xdr:rowOff>172957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035EA0B5-7FAA-DEA3-3C30-6AE9322751B8}"/>
            </a:ext>
          </a:extLst>
        </xdr:cNvPr>
        <xdr:cNvCxnSpPr/>
      </xdr:nvCxnSpPr>
      <xdr:spPr>
        <a:xfrm flipV="1">
          <a:off x="13494963227" y="8628244"/>
          <a:ext cx="1837" cy="7707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454631</xdr:colOff>
      <xdr:row>64</xdr:row>
      <xdr:rowOff>192624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=80,000−0.4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2ADBDF05-E7FF-1819-B172-E58BBFEF07DC}"/>
                </a:ext>
              </a:extLst>
            </xdr:cNvPr>
            <xdr:cNvSpPr txBox="1"/>
          </xdr:nvSpPr>
          <xdr:spPr>
            <a:xfrm>
              <a:off x="13509749464" y="12596126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𝑌=80,000−0.4𝑋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647355</xdr:colOff>
      <xdr:row>64</xdr:row>
      <xdr:rowOff>197565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=16,000−0.8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D153D46-716B-0215-2ED6-4C625F4AD3C5}"/>
                </a:ext>
              </a:extLst>
            </xdr:cNvPr>
            <xdr:cNvSpPr txBox="1"/>
          </xdr:nvSpPr>
          <xdr:spPr>
            <a:xfrm>
              <a:off x="13513683004" y="1260106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16,000</a:t>
              </a:r>
              <a:r>
                <a:rPr lang="en-US" sz="1100" b="0" i="0">
                  <a:latin typeface="Cambria Math" panose="02040503050406030204" pitchFamily="18" charset="0"/>
                </a:rPr>
                <a:t>−0.</a:t>
              </a:r>
              <a:r>
                <a:rPr lang="he-IL" sz="1100" b="0" i="0">
                  <a:latin typeface="Cambria Math" panose="02040503050406030204" pitchFamily="18" charset="0"/>
                </a:rPr>
                <a:t>8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12136</xdr:colOff>
      <xdr:row>71</xdr:row>
      <xdr:rowOff>62528</xdr:rowOff>
    </xdr:from>
    <xdr:ext cx="1548979" cy="12644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220,000∗0.8=176,000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27B3A2D7-6417-AA27-6189-C45BDC90803C}"/>
                </a:ext>
              </a:extLst>
            </xdr:cNvPr>
            <xdr:cNvSpPr txBox="1"/>
          </xdr:nvSpPr>
          <xdr:spPr>
            <a:xfrm>
              <a:off x="13516804235" y="14481477"/>
              <a:ext cx="1548979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220,000∗0.8=176,000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319164</xdr:colOff>
      <xdr:row>61</xdr:row>
      <xdr:rowOff>78060</xdr:rowOff>
    </xdr:from>
    <xdr:to>
      <xdr:col>5</xdr:col>
      <xdr:colOff>730408</xdr:colOff>
      <xdr:row>76</xdr:row>
      <xdr:rowOff>173917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BCE1C560-866B-661D-9300-B68B9537B280}"/>
            </a:ext>
          </a:extLst>
        </xdr:cNvPr>
        <xdr:cNvGrpSpPr/>
      </xdr:nvGrpSpPr>
      <xdr:grpSpPr>
        <a:xfrm>
          <a:off x="13478531432" y="12524060"/>
          <a:ext cx="4526044" cy="3143857"/>
          <a:chOff x="13513509464" y="12474716"/>
          <a:chExt cx="4536722" cy="3129297"/>
        </a:xfrm>
      </xdr:grpSpPr>
      <xdr:grpSp>
        <xdr:nvGrpSpPr>
          <xdr:cNvPr id="15" name="Group 14">
            <a:extLst>
              <a:ext uri="{FF2B5EF4-FFF2-40B4-BE49-F238E27FC236}">
                <a16:creationId xmlns:a16="http://schemas.microsoft.com/office/drawing/2014/main" id="{83E60C75-9843-1F9C-D255-170E09187290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" name="Straight Arrow Connector 15">
              <a:extLst>
                <a:ext uri="{FF2B5EF4-FFF2-40B4-BE49-F238E27FC236}">
                  <a16:creationId xmlns:a16="http://schemas.microsoft.com/office/drawing/2014/main" id="{88600575-1ED3-95F4-EF00-FAE194DCB6A7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7" name="Straight Arrow Connector 16">
              <a:extLst>
                <a:ext uri="{FF2B5EF4-FFF2-40B4-BE49-F238E27FC236}">
                  <a16:creationId xmlns:a16="http://schemas.microsoft.com/office/drawing/2014/main" id="{20D45C42-9ACF-EB00-B8AF-701E361692A1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8" name="TextBox 17">
                  <a:extLst>
                    <a:ext uri="{FF2B5EF4-FFF2-40B4-BE49-F238E27FC236}">
                      <a16:creationId xmlns:a16="http://schemas.microsoft.com/office/drawing/2014/main" id="{2759144E-256C-848C-D5D5-55DDEE2C39C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9" name="TextBox 18">
                  <a:extLst>
                    <a:ext uri="{FF2B5EF4-FFF2-40B4-BE49-F238E27FC236}">
                      <a16:creationId xmlns:a16="http://schemas.microsoft.com/office/drawing/2014/main" id="{55DBE02D-0514-E5F5-A6C3-F2DE5BC54EBE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1" name="TextBox 50">
                <a:extLst>
                  <a:ext uri="{FF2B5EF4-FFF2-40B4-BE49-F238E27FC236}">
                    <a16:creationId xmlns:a16="http://schemas.microsoft.com/office/drawing/2014/main" id="{2AFD72A9-CBAC-75A3-F93F-55E7EEF474AA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52" name="TextBox 51">
                <a:extLst>
                  <a:ext uri="{FF2B5EF4-FFF2-40B4-BE49-F238E27FC236}">
                    <a16:creationId xmlns:a16="http://schemas.microsoft.com/office/drawing/2014/main" id="{613EEACB-2736-E435-2130-29E81EB2A238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54" name="Straight Connector 53">
            <a:extLst>
              <a:ext uri="{FF2B5EF4-FFF2-40B4-BE49-F238E27FC236}">
                <a16:creationId xmlns:a16="http://schemas.microsoft.com/office/drawing/2014/main" id="{07BD19A4-A09F-F8F5-0474-6FFEA128E095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Straight Connector 54">
            <a:extLst>
              <a:ext uri="{FF2B5EF4-FFF2-40B4-BE49-F238E27FC236}">
                <a16:creationId xmlns:a16="http://schemas.microsoft.com/office/drawing/2014/main" id="{3A5F639C-5DD1-FDCF-1577-2B24D698E70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7" name="TextBox 56">
                <a:extLst>
                  <a:ext uri="{FF2B5EF4-FFF2-40B4-BE49-F238E27FC236}">
                    <a16:creationId xmlns:a16="http://schemas.microsoft.com/office/drawing/2014/main" id="{F5656B4C-AA8D-FC5E-B93D-3BF3BCA2138C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𝟏𝟕𝟔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58" name="TextBox 57">
                <a:extLst>
                  <a:ext uri="{FF2B5EF4-FFF2-40B4-BE49-F238E27FC236}">
                    <a16:creationId xmlns:a16="http://schemas.microsoft.com/office/drawing/2014/main" id="{C6F718EB-C10B-54B6-C1CF-6ADEC192E065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𝟏𝟕𝟔</a:t>
                </a:r>
                <a:r>
                  <a:rPr lang="he-IL" sz="1100" b="1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,𝟎𝟎𝟎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63" name="Oval 62">
            <a:extLst>
              <a:ext uri="{FF2B5EF4-FFF2-40B4-BE49-F238E27FC236}">
                <a16:creationId xmlns:a16="http://schemas.microsoft.com/office/drawing/2014/main" id="{620D1281-07E7-1ADE-B34C-AD03E4AE4424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65" name="Straight Connector 64">
            <a:extLst>
              <a:ext uri="{FF2B5EF4-FFF2-40B4-BE49-F238E27FC236}">
                <a16:creationId xmlns:a16="http://schemas.microsoft.com/office/drawing/2014/main" id="{3131F95F-3F82-28A2-069E-2CC42DB50566}"/>
              </a:ext>
            </a:extLst>
          </xdr:cNvPr>
          <xdr:cNvCxnSpPr>
            <a:stCxn id="63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69" name="TextBox 68">
                <a:extLst>
                  <a:ext uri="{FF2B5EF4-FFF2-40B4-BE49-F238E27FC236}">
                    <a16:creationId xmlns:a16="http://schemas.microsoft.com/office/drawing/2014/main" id="{9C99A624-1350-9CE6-86D5-313B32952015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70" name="Straight Connector 69">
            <a:extLst>
              <a:ext uri="{FF2B5EF4-FFF2-40B4-BE49-F238E27FC236}">
                <a16:creationId xmlns:a16="http://schemas.microsoft.com/office/drawing/2014/main" id="{70DF4169-BC07-57F7-339B-6795C855FA4B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73" name="TextBox 72">
                <a:extLst>
                  <a:ext uri="{FF2B5EF4-FFF2-40B4-BE49-F238E27FC236}">
                    <a16:creationId xmlns:a16="http://schemas.microsoft.com/office/drawing/2014/main" id="{9DCF7CC6-E6BC-4C83-6FDA-A98299552F19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oneCellAnchor>
    <xdr:from>
      <xdr:col>8</xdr:col>
      <xdr:colOff>384456</xdr:colOff>
      <xdr:row>82</xdr:row>
      <xdr:rowOff>84316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C58693D4-181F-99C8-2001-B95CEEA7943C}"/>
                </a:ext>
              </a:extLst>
            </xdr:cNvPr>
            <xdr:cNvSpPr txBox="1"/>
          </xdr:nvSpPr>
          <xdr:spPr>
            <a:xfrm>
              <a:off x="13509718194" y="1672778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344010</xdr:colOff>
      <xdr:row>83</xdr:row>
      <xdr:rowOff>120716</xdr:rowOff>
    </xdr:from>
    <xdr:ext cx="16619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𝟏𝟕𝟔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he-IL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CECF614-B829-5A21-CEBB-BC4D1EC8F6A2}"/>
                </a:ext>
              </a:extLst>
            </xdr:cNvPr>
            <xdr:cNvSpPr txBox="1"/>
          </xdr:nvSpPr>
          <xdr:spPr>
            <a:xfrm>
              <a:off x="13509758640" y="16966417"/>
              <a:ext cx="16619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𝟏𝟕𝟔</a:t>
              </a:r>
              <a:r>
                <a:rPr lang="he-IL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,𝟎𝟎𝟎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64714</xdr:colOff>
      <xdr:row>86</xdr:row>
      <xdr:rowOff>43870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96,000−0.4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176</m:t>
                    </m:r>
                    <m:r>
                      <a:rPr lang="he-IL" sz="1100" b="0" i="0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,000</m:t>
                    </m:r>
                    <m:r>
                      <a:rPr lang="he-IL" sz="1100" b="0" i="0">
                        <a:latin typeface="Cambria Math" panose="02040503050406030204" pitchFamily="18" charset="0"/>
                      </a:rPr>
                      <m:t>−0.8</m:t>
                    </m:r>
                    <m:r>
                      <m:rPr>
                        <m:sty m:val="p"/>
                      </m:rPr>
                      <a:rPr lang="en-US" sz="1100" b="0" i="0">
                        <a:latin typeface="Cambria Math" panose="02040503050406030204" pitchFamily="18" charset="0"/>
                      </a:rPr>
                      <m:t>X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=200,000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86404DB6-960F-1005-7015-BE40A0FC7FFD}"/>
                </a:ext>
              </a:extLst>
            </xdr:cNvPr>
            <xdr:cNvSpPr txBox="1"/>
          </xdr:nvSpPr>
          <xdr:spPr>
            <a:xfrm>
              <a:off x="13509273288" y="17496259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96,000−0.4</a:t>
              </a:r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176</a:t>
              </a:r>
              <a:r>
                <a:rPr lang="he-IL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,000</a:t>
              </a:r>
              <a:r>
                <a:rPr lang="he-IL" sz="1100" b="0" i="0">
                  <a:latin typeface="Cambria Math" panose="02040503050406030204" pitchFamily="18" charset="0"/>
                </a:rPr>
                <a:t>−0.8</a:t>
              </a:r>
              <a:r>
                <a:rPr lang="en-US" sz="1100" b="0" i="0">
                  <a:latin typeface="Cambria Math" panose="02040503050406030204" pitchFamily="18" charset="0"/>
                </a:rPr>
                <a:t>X→𝑋=200,000</a:t>
              </a:r>
              <a:endParaRPr lang="he-IL" sz="1100" b="0"/>
            </a:p>
          </xdr:txBody>
        </xdr:sp>
      </mc:Fallback>
    </mc:AlternateContent>
    <xdr:clientData/>
  </xdr:oneCellAnchor>
  <xdr:twoCellAnchor>
    <xdr:from>
      <xdr:col>0</xdr:col>
      <xdr:colOff>0</xdr:colOff>
      <xdr:row>94</xdr:row>
      <xdr:rowOff>202229</xdr:rowOff>
    </xdr:from>
    <xdr:to>
      <xdr:col>5</xdr:col>
      <xdr:colOff>411244</xdr:colOff>
      <xdr:row>110</xdr:row>
      <xdr:rowOff>95857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570979D2-339D-944E-9F02-C33B68F7725B}"/>
            </a:ext>
          </a:extLst>
        </xdr:cNvPr>
        <xdr:cNvGrpSpPr/>
      </xdr:nvGrpSpPr>
      <xdr:grpSpPr>
        <a:xfrm>
          <a:off x="13478850596" y="19353829"/>
          <a:ext cx="4526044" cy="3144828"/>
          <a:chOff x="13513509464" y="12474716"/>
          <a:chExt cx="4536722" cy="3129297"/>
        </a:xfrm>
      </xdr:grpSpPr>
      <xdr:grpSp>
        <xdr:nvGrpSpPr>
          <xdr:cNvPr id="80" name="Group 79">
            <a:extLst>
              <a:ext uri="{FF2B5EF4-FFF2-40B4-BE49-F238E27FC236}">
                <a16:creationId xmlns:a16="http://schemas.microsoft.com/office/drawing/2014/main" id="{C84740E7-43B6-57B0-41FA-1E41746FD35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92" name="Straight Arrow Connector 91">
              <a:extLst>
                <a:ext uri="{FF2B5EF4-FFF2-40B4-BE49-F238E27FC236}">
                  <a16:creationId xmlns:a16="http://schemas.microsoft.com/office/drawing/2014/main" id="{34945F48-7F9A-5318-DE98-7E1924318335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3" name="Straight Arrow Connector 92">
              <a:extLst>
                <a:ext uri="{FF2B5EF4-FFF2-40B4-BE49-F238E27FC236}">
                  <a16:creationId xmlns:a16="http://schemas.microsoft.com/office/drawing/2014/main" id="{A39A300C-99E7-7931-F837-EC8F4534A569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4" name="TextBox 93">
                  <a:extLst>
                    <a:ext uri="{FF2B5EF4-FFF2-40B4-BE49-F238E27FC236}">
                      <a16:creationId xmlns:a16="http://schemas.microsoft.com/office/drawing/2014/main" id="{C339B8F1-F6CD-AA60-F47A-E28F2CFF2AD5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95" name="TextBox 94">
                  <a:extLst>
                    <a:ext uri="{FF2B5EF4-FFF2-40B4-BE49-F238E27FC236}">
                      <a16:creationId xmlns:a16="http://schemas.microsoft.com/office/drawing/2014/main" id="{064D4193-E6AE-A996-6A13-092D2466A737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1" name="TextBox 80">
                <a:extLst>
                  <a:ext uri="{FF2B5EF4-FFF2-40B4-BE49-F238E27FC236}">
                    <a16:creationId xmlns:a16="http://schemas.microsoft.com/office/drawing/2014/main" id="{DDBFA7E4-EE4F-3E46-7F05-665A7F8FCFF6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2" name="TextBox 81">
                <a:extLst>
                  <a:ext uri="{FF2B5EF4-FFF2-40B4-BE49-F238E27FC236}">
                    <a16:creationId xmlns:a16="http://schemas.microsoft.com/office/drawing/2014/main" id="{B63543CF-0BD3-6FD5-88B7-001B1219176A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83" name="Straight Connector 82">
            <a:extLst>
              <a:ext uri="{FF2B5EF4-FFF2-40B4-BE49-F238E27FC236}">
                <a16:creationId xmlns:a16="http://schemas.microsoft.com/office/drawing/2014/main" id="{65AF4280-23CC-F9C0-6AA8-ECCE0E6338F4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Straight Connector 83">
            <a:extLst>
              <a:ext uri="{FF2B5EF4-FFF2-40B4-BE49-F238E27FC236}">
                <a16:creationId xmlns:a16="http://schemas.microsoft.com/office/drawing/2014/main" id="{7155630A-750F-FE7F-F88A-50F4B652EE6E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5" name="TextBox 84">
                <a:extLst>
                  <a:ext uri="{FF2B5EF4-FFF2-40B4-BE49-F238E27FC236}">
                    <a16:creationId xmlns:a16="http://schemas.microsoft.com/office/drawing/2014/main" id="{AC1F2385-3E88-6004-9B63-207BD0FCEF68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86" name="TextBox 85">
                <a:extLst>
                  <a:ext uri="{FF2B5EF4-FFF2-40B4-BE49-F238E27FC236}">
                    <a16:creationId xmlns:a16="http://schemas.microsoft.com/office/drawing/2014/main" id="{85773DBB-F67E-28C1-B035-EB1CC53D5EFE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87" name="Oval 86">
            <a:extLst>
              <a:ext uri="{FF2B5EF4-FFF2-40B4-BE49-F238E27FC236}">
                <a16:creationId xmlns:a16="http://schemas.microsoft.com/office/drawing/2014/main" id="{3E1686B1-B30F-0931-7038-DBFA9747C823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88" name="Straight Connector 87">
            <a:extLst>
              <a:ext uri="{FF2B5EF4-FFF2-40B4-BE49-F238E27FC236}">
                <a16:creationId xmlns:a16="http://schemas.microsoft.com/office/drawing/2014/main" id="{F07C1DA4-2EC1-21D2-3C8F-64A2DC97E618}"/>
              </a:ext>
            </a:extLst>
          </xdr:cNvPr>
          <xdr:cNvCxnSpPr>
            <a:stCxn id="87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89" name="TextBox 88">
                <a:extLst>
                  <a:ext uri="{FF2B5EF4-FFF2-40B4-BE49-F238E27FC236}">
                    <a16:creationId xmlns:a16="http://schemas.microsoft.com/office/drawing/2014/main" id="{89E6DBCB-BE6C-A74D-D0AC-86EAAF75A014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90" name="Straight Connector 89">
            <a:extLst>
              <a:ext uri="{FF2B5EF4-FFF2-40B4-BE49-F238E27FC236}">
                <a16:creationId xmlns:a16="http://schemas.microsoft.com/office/drawing/2014/main" id="{E5C75837-F883-2835-AA4B-4D7B36B38393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91" name="TextBox 90">
                <a:extLst>
                  <a:ext uri="{FF2B5EF4-FFF2-40B4-BE49-F238E27FC236}">
                    <a16:creationId xmlns:a16="http://schemas.microsoft.com/office/drawing/2014/main" id="{B87C447F-FAF7-9BA3-E7FD-5F1E5709B33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105</xdr:row>
      <xdr:rowOff>52580</xdr:rowOff>
    </xdr:from>
    <xdr:to>
      <xdr:col>1</xdr:col>
      <xdr:colOff>788693</xdr:colOff>
      <xdr:row>111</xdr:row>
      <xdr:rowOff>145605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BD1C286B-2109-60B1-8AF9-5225565456E6}"/>
            </a:ext>
          </a:extLst>
        </xdr:cNvPr>
        <xdr:cNvCxnSpPr/>
      </xdr:nvCxnSpPr>
      <xdr:spPr>
        <a:xfrm>
          <a:off x="13516751561" y="21347325"/>
          <a:ext cx="24267" cy="1306401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111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B8E42846-75DD-CEAE-D661-ED9BF6F86D86}"/>
                </a:ext>
              </a:extLst>
            </xdr:cNvPr>
            <xdr:cNvSpPr txBox="1"/>
          </xdr:nvSpPr>
          <xdr:spPr>
            <a:xfrm>
              <a:off x="13516100478" y="22667720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133472</xdr:colOff>
      <xdr:row>118</xdr:row>
      <xdr:rowOff>131287</xdr:rowOff>
    </xdr:from>
    <xdr:ext cx="361576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=176,000−0.8∗209,000=8,800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C1931484-B221-B733-165E-338D9110F7C6}"/>
                </a:ext>
              </a:extLst>
            </xdr:cNvPr>
            <xdr:cNvSpPr txBox="1"/>
          </xdr:nvSpPr>
          <xdr:spPr>
            <a:xfrm>
              <a:off x="13512965924" y="24055013"/>
              <a:ext cx="361576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𝑌=176,000−0.8∗209,000=8,800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137517</xdr:colOff>
      <xdr:row>88</xdr:row>
      <xdr:rowOff>15559</xdr:rowOff>
    </xdr:from>
    <xdr:ext cx="3251679" cy="1653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=96,000−0.4∗200,000=16,000</m:t>
                    </m:r>
                  </m:oMath>
                </m:oMathPara>
              </a14:m>
              <a:endParaRPr lang="he-IL" sz="1100" b="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BF95E912-AEC0-8AC8-7F8B-C76DA41C1C6D}"/>
                </a:ext>
              </a:extLst>
            </xdr:cNvPr>
            <xdr:cNvSpPr txBox="1"/>
          </xdr:nvSpPr>
          <xdr:spPr>
            <a:xfrm>
              <a:off x="13509200485" y="17872406"/>
              <a:ext cx="3251679" cy="1653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𝑌=96,000−0.4∗200,000=16,000</a:t>
              </a:r>
              <a:endParaRPr lang="he-IL" sz="1100" b="0"/>
            </a:p>
          </xdr:txBody>
        </xdr:sp>
      </mc:Fallback>
    </mc:AlternateContent>
    <xdr:clientData/>
  </xdr:oneCellAnchor>
  <xdr:oneCellAnchor>
    <xdr:from>
      <xdr:col>3</xdr:col>
      <xdr:colOff>628436</xdr:colOff>
      <xdr:row>104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067FD966-3636-A358-8519-9C70A44B9C9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105</xdr:row>
      <xdr:rowOff>29308</xdr:rowOff>
    </xdr:from>
    <xdr:to>
      <xdr:col>4</xdr:col>
      <xdr:colOff>297962</xdr:colOff>
      <xdr:row>105</xdr:row>
      <xdr:rowOff>48846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F9AB3CF2-CD84-49D6-FE9D-69980A243A83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104</xdr:row>
      <xdr:rowOff>166077</xdr:rowOff>
    </xdr:from>
    <xdr:to>
      <xdr:col>2</xdr:col>
      <xdr:colOff>24423</xdr:colOff>
      <xdr:row>105</xdr:row>
      <xdr:rowOff>92808</xdr:rowOff>
    </xdr:to>
    <xdr:sp macro="" textlink="">
      <xdr:nvSpPr>
        <xdr:cNvPr id="105" name="Oval 104">
          <a:extLst>
            <a:ext uri="{FF2B5EF4-FFF2-40B4-BE49-F238E27FC236}">
              <a16:creationId xmlns:a16="http://schemas.microsoft.com/office/drawing/2014/main" id="{701D74A7-0367-6534-B647-3C368575D6DE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0</xdr:colOff>
      <xdr:row>128</xdr:row>
      <xdr:rowOff>202229</xdr:rowOff>
    </xdr:from>
    <xdr:to>
      <xdr:col>5</xdr:col>
      <xdr:colOff>411244</xdr:colOff>
      <xdr:row>144</xdr:row>
      <xdr:rowOff>95857</xdr:rowOff>
    </xdr:to>
    <xdr:grpSp>
      <xdr:nvGrpSpPr>
        <xdr:cNvPr id="106" name="Group 105">
          <a:extLst>
            <a:ext uri="{FF2B5EF4-FFF2-40B4-BE49-F238E27FC236}">
              <a16:creationId xmlns:a16="http://schemas.microsoft.com/office/drawing/2014/main" id="{F1A4D3EA-A52C-244C-9299-86C1ACAC7DB4}"/>
            </a:ext>
          </a:extLst>
        </xdr:cNvPr>
        <xdr:cNvGrpSpPr/>
      </xdr:nvGrpSpPr>
      <xdr:grpSpPr>
        <a:xfrm>
          <a:off x="13478850596" y="26262629"/>
          <a:ext cx="4526044" cy="3144828"/>
          <a:chOff x="13513509464" y="12474716"/>
          <a:chExt cx="4536722" cy="3129297"/>
        </a:xfrm>
      </xdr:grpSpPr>
      <xdr:grpSp>
        <xdr:nvGrpSpPr>
          <xdr:cNvPr id="107" name="Group 106">
            <a:extLst>
              <a:ext uri="{FF2B5EF4-FFF2-40B4-BE49-F238E27FC236}">
                <a16:creationId xmlns:a16="http://schemas.microsoft.com/office/drawing/2014/main" id="{60A63F43-44B3-81C6-C67A-304C525E196D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19" name="Straight Arrow Connector 118">
              <a:extLst>
                <a:ext uri="{FF2B5EF4-FFF2-40B4-BE49-F238E27FC236}">
                  <a16:creationId xmlns:a16="http://schemas.microsoft.com/office/drawing/2014/main" id="{312CDB21-EE9E-F468-A959-ACC9ACA97FD9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Straight Arrow Connector 119">
              <a:extLst>
                <a:ext uri="{FF2B5EF4-FFF2-40B4-BE49-F238E27FC236}">
                  <a16:creationId xmlns:a16="http://schemas.microsoft.com/office/drawing/2014/main" id="{E42D05C7-940A-C358-6448-264C3553F47F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1" name="TextBox 120">
                  <a:extLst>
                    <a:ext uri="{FF2B5EF4-FFF2-40B4-BE49-F238E27FC236}">
                      <a16:creationId xmlns:a16="http://schemas.microsoft.com/office/drawing/2014/main" id="{2BC565FF-0FB7-B9AB-2403-F886D1ED054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22" name="TextBox 121">
                  <a:extLst>
                    <a:ext uri="{FF2B5EF4-FFF2-40B4-BE49-F238E27FC236}">
                      <a16:creationId xmlns:a16="http://schemas.microsoft.com/office/drawing/2014/main" id="{CF50AA20-7988-799B-F242-D40F798C73CF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8" name="TextBox 107">
                <a:extLst>
                  <a:ext uri="{FF2B5EF4-FFF2-40B4-BE49-F238E27FC236}">
                    <a16:creationId xmlns:a16="http://schemas.microsoft.com/office/drawing/2014/main" id="{990BA50F-0C83-A401-CE78-B3CDC90FFCEF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09" name="TextBox 108">
                <a:extLst>
                  <a:ext uri="{FF2B5EF4-FFF2-40B4-BE49-F238E27FC236}">
                    <a16:creationId xmlns:a16="http://schemas.microsoft.com/office/drawing/2014/main" id="{3211A3CE-4FB6-A0F6-EA9E-CE42F83613AE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0" name="Straight Connector 109">
            <a:extLst>
              <a:ext uri="{FF2B5EF4-FFF2-40B4-BE49-F238E27FC236}">
                <a16:creationId xmlns:a16="http://schemas.microsoft.com/office/drawing/2014/main" id="{D4A91CC2-3BE5-6E42-C048-FFCBEB34B32F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Straight Connector 110">
            <a:extLst>
              <a:ext uri="{FF2B5EF4-FFF2-40B4-BE49-F238E27FC236}">
                <a16:creationId xmlns:a16="http://schemas.microsoft.com/office/drawing/2014/main" id="{AED0C41F-F40D-9613-2987-8B8C2C898A00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2" name="TextBox 111">
                <a:extLst>
                  <a:ext uri="{FF2B5EF4-FFF2-40B4-BE49-F238E27FC236}">
                    <a16:creationId xmlns:a16="http://schemas.microsoft.com/office/drawing/2014/main" id="{B784C8BD-41B5-DA82-F08C-C8C65DF308FF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13" name="TextBox 112">
                <a:extLst>
                  <a:ext uri="{FF2B5EF4-FFF2-40B4-BE49-F238E27FC236}">
                    <a16:creationId xmlns:a16="http://schemas.microsoft.com/office/drawing/2014/main" id="{19E2C31F-8FB2-1204-C0E6-659DD07853D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14" name="Oval 113">
            <a:extLst>
              <a:ext uri="{FF2B5EF4-FFF2-40B4-BE49-F238E27FC236}">
                <a16:creationId xmlns:a16="http://schemas.microsoft.com/office/drawing/2014/main" id="{748B4D49-7FD5-AA08-B397-335353B7EA5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15" name="Straight Connector 114">
            <a:extLst>
              <a:ext uri="{FF2B5EF4-FFF2-40B4-BE49-F238E27FC236}">
                <a16:creationId xmlns:a16="http://schemas.microsoft.com/office/drawing/2014/main" id="{4941389A-FD07-B70F-3C56-2D9CE309ACBE}"/>
              </a:ext>
            </a:extLst>
          </xdr:cNvPr>
          <xdr:cNvCxnSpPr>
            <a:stCxn id="114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6" name="TextBox 115">
                <a:extLst>
                  <a:ext uri="{FF2B5EF4-FFF2-40B4-BE49-F238E27FC236}">
                    <a16:creationId xmlns:a16="http://schemas.microsoft.com/office/drawing/2014/main" id="{57457061-F680-E905-214C-028B098DCDEE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17" name="Straight Connector 116">
            <a:extLst>
              <a:ext uri="{FF2B5EF4-FFF2-40B4-BE49-F238E27FC236}">
                <a16:creationId xmlns:a16="http://schemas.microsoft.com/office/drawing/2014/main" id="{F3FA30A6-9FD7-2AAE-11C7-6BA756E4112A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18" name="TextBox 117">
                <a:extLst>
                  <a:ext uri="{FF2B5EF4-FFF2-40B4-BE49-F238E27FC236}">
                    <a16:creationId xmlns:a16="http://schemas.microsoft.com/office/drawing/2014/main" id="{66290C0F-173F-0E0A-E899-D2663D670DE0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764426</xdr:colOff>
      <xdr:row>139</xdr:row>
      <xdr:rowOff>52580</xdr:rowOff>
    </xdr:from>
    <xdr:to>
      <xdr:col>1</xdr:col>
      <xdr:colOff>788693</xdr:colOff>
      <xdr:row>145</xdr:row>
      <xdr:rowOff>145605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789ABE41-1D07-C64A-AF07-3C2E3C7287FC}"/>
            </a:ext>
          </a:extLst>
        </xdr:cNvPr>
        <xdr:cNvCxnSpPr/>
      </xdr:nvCxnSpPr>
      <xdr:spPr>
        <a:xfrm>
          <a:off x="13523377807" y="21642580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8090</xdr:colOff>
      <xdr:row>145</xdr:row>
      <xdr:rowOff>159599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4" name="TextBox 123">
              <a:extLst>
                <a:ext uri="{FF2B5EF4-FFF2-40B4-BE49-F238E27FC236}">
                  <a16:creationId xmlns:a16="http://schemas.microsoft.com/office/drawing/2014/main" id="{58F5E8E0-7D02-9A4B-AABD-5F633515EAF5}"/>
                </a:ext>
              </a:extLst>
            </xdr:cNvPr>
            <xdr:cNvSpPr txBox="1"/>
          </xdr:nvSpPr>
          <xdr:spPr>
            <a:xfrm>
              <a:off x="13522726724" y="22980522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628436</xdr:colOff>
      <xdr:row>138</xdr:row>
      <xdr:rowOff>149830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5" name="TextBox 124">
              <a:extLst>
                <a:ext uri="{FF2B5EF4-FFF2-40B4-BE49-F238E27FC236}">
                  <a16:creationId xmlns:a16="http://schemas.microsoft.com/office/drawing/2014/main" id="{F635E892-D2A1-1C4A-9EFB-E1972FFE5F09}"/>
                </a:ext>
              </a:extLst>
            </xdr:cNvPr>
            <xdr:cNvSpPr txBox="1"/>
          </xdr:nvSpPr>
          <xdr:spPr>
            <a:xfrm>
              <a:off x="13520455378" y="21534676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801077</xdr:colOff>
      <xdr:row>139</xdr:row>
      <xdr:rowOff>29308</xdr:rowOff>
    </xdr:from>
    <xdr:to>
      <xdr:col>4</xdr:col>
      <xdr:colOff>297962</xdr:colOff>
      <xdr:row>139</xdr:row>
      <xdr:rowOff>48846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A13DD4CF-B5AB-954D-8262-10B4A2BC6920}"/>
            </a:ext>
          </a:extLst>
        </xdr:cNvPr>
        <xdr:cNvCxnSpPr/>
      </xdr:nvCxnSpPr>
      <xdr:spPr>
        <a:xfrm flipH="1">
          <a:off x="13521392038" y="21619308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727808</xdr:colOff>
      <xdr:row>138</xdr:row>
      <xdr:rowOff>166077</xdr:rowOff>
    </xdr:from>
    <xdr:to>
      <xdr:col>2</xdr:col>
      <xdr:colOff>24423</xdr:colOff>
      <xdr:row>139</xdr:row>
      <xdr:rowOff>92808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89D6F168-9588-9F4F-909F-7729BF91BAA5}"/>
            </a:ext>
          </a:extLst>
        </xdr:cNvPr>
        <xdr:cNvSpPr/>
      </xdr:nvSpPr>
      <xdr:spPr>
        <a:xfrm>
          <a:off x="13523316577" y="21550923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625231</xdr:colOff>
      <xdr:row>137</xdr:row>
      <xdr:rowOff>175846</xdr:rowOff>
    </xdr:from>
    <xdr:to>
      <xdr:col>10</xdr:col>
      <xdr:colOff>58615</xdr:colOff>
      <xdr:row>138</xdr:row>
      <xdr:rowOff>195385</xdr:rowOff>
    </xdr:to>
    <xdr:sp macro="" textlink="">
      <xdr:nvSpPr>
        <xdr:cNvPr id="128" name="Rounded Rectangle 127">
          <a:extLst>
            <a:ext uri="{FF2B5EF4-FFF2-40B4-BE49-F238E27FC236}">
              <a16:creationId xmlns:a16="http://schemas.microsoft.com/office/drawing/2014/main" id="{D92F0A3B-3E60-9AE5-E48A-29E2B7B49D81}"/>
            </a:ext>
          </a:extLst>
        </xdr:cNvPr>
        <xdr:cNvSpPr/>
      </xdr:nvSpPr>
      <xdr:spPr>
        <a:xfrm>
          <a:off x="13516678385" y="2833076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9</xdr:col>
      <xdr:colOff>551962</xdr:colOff>
      <xdr:row>140</xdr:row>
      <xdr:rowOff>14654</xdr:rowOff>
    </xdr:from>
    <xdr:to>
      <xdr:col>9</xdr:col>
      <xdr:colOff>810846</xdr:colOff>
      <xdr:row>141</xdr:row>
      <xdr:rowOff>34194</xdr:rowOff>
    </xdr:to>
    <xdr:sp macro="" textlink="">
      <xdr:nvSpPr>
        <xdr:cNvPr id="129" name="Rounded Rectangle 128">
          <a:extLst>
            <a:ext uri="{FF2B5EF4-FFF2-40B4-BE49-F238E27FC236}">
              <a16:creationId xmlns:a16="http://schemas.microsoft.com/office/drawing/2014/main" id="{E7F4C695-8E23-50A8-F27F-E054154FCFC1}"/>
            </a:ext>
          </a:extLst>
        </xdr:cNvPr>
        <xdr:cNvSpPr/>
      </xdr:nvSpPr>
      <xdr:spPr>
        <a:xfrm>
          <a:off x="13516751654" y="28785039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9</xdr:col>
      <xdr:colOff>464039</xdr:colOff>
      <xdr:row>138</xdr:row>
      <xdr:rowOff>190500</xdr:rowOff>
    </xdr:from>
    <xdr:to>
      <xdr:col>9</xdr:col>
      <xdr:colOff>722923</xdr:colOff>
      <xdr:row>140</xdr:row>
      <xdr:rowOff>4885</xdr:rowOff>
    </xdr:to>
    <xdr:sp macro="" textlink="">
      <xdr:nvSpPr>
        <xdr:cNvPr id="130" name="Rounded Rectangle 129">
          <a:extLst>
            <a:ext uri="{FF2B5EF4-FFF2-40B4-BE49-F238E27FC236}">
              <a16:creationId xmlns:a16="http://schemas.microsoft.com/office/drawing/2014/main" id="{7229FF8E-AF90-E5CA-E1BD-29EB1E3577D3}"/>
            </a:ext>
          </a:extLst>
        </xdr:cNvPr>
        <xdr:cNvSpPr/>
      </xdr:nvSpPr>
      <xdr:spPr>
        <a:xfrm>
          <a:off x="13516839577" y="28550577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537308</xdr:colOff>
      <xdr:row>138</xdr:row>
      <xdr:rowOff>205153</xdr:rowOff>
    </xdr:from>
    <xdr:to>
      <xdr:col>8</xdr:col>
      <xdr:colOff>796192</xdr:colOff>
      <xdr:row>140</xdr:row>
      <xdr:rowOff>19538</xdr:rowOff>
    </xdr:to>
    <xdr:sp macro="" textlink="">
      <xdr:nvSpPr>
        <xdr:cNvPr id="131" name="Rounded Rectangle 130">
          <a:extLst>
            <a:ext uri="{FF2B5EF4-FFF2-40B4-BE49-F238E27FC236}">
              <a16:creationId xmlns:a16="http://schemas.microsoft.com/office/drawing/2014/main" id="{E1E94310-0BAA-5172-FE7A-0BA6C11CF09E}"/>
            </a:ext>
          </a:extLst>
        </xdr:cNvPr>
        <xdr:cNvSpPr/>
      </xdr:nvSpPr>
      <xdr:spPr>
        <a:xfrm>
          <a:off x="13517591808" y="2856523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7</xdr:col>
      <xdr:colOff>542193</xdr:colOff>
      <xdr:row>138</xdr:row>
      <xdr:rowOff>195383</xdr:rowOff>
    </xdr:from>
    <xdr:to>
      <xdr:col>7</xdr:col>
      <xdr:colOff>801077</xdr:colOff>
      <xdr:row>140</xdr:row>
      <xdr:rowOff>9768</xdr:rowOff>
    </xdr:to>
    <xdr:sp macro="" textlink="">
      <xdr:nvSpPr>
        <xdr:cNvPr id="132" name="Rounded Rectangle 131">
          <a:extLst>
            <a:ext uri="{FF2B5EF4-FFF2-40B4-BE49-F238E27FC236}">
              <a16:creationId xmlns:a16="http://schemas.microsoft.com/office/drawing/2014/main" id="{AE0568A4-1C1C-F637-AF49-DE0E50DA9545}"/>
            </a:ext>
          </a:extLst>
        </xdr:cNvPr>
        <xdr:cNvSpPr/>
      </xdr:nvSpPr>
      <xdr:spPr>
        <a:xfrm>
          <a:off x="13518412423" y="28555460"/>
          <a:ext cx="258884" cy="22469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0</xdr:col>
      <xdr:colOff>0</xdr:colOff>
      <xdr:row>164</xdr:row>
      <xdr:rowOff>0</xdr:rowOff>
    </xdr:from>
    <xdr:to>
      <xdr:col>5</xdr:col>
      <xdr:colOff>411244</xdr:colOff>
      <xdr:row>179</xdr:row>
      <xdr:rowOff>98782</xdr:rowOff>
    </xdr:to>
    <xdr:grpSp>
      <xdr:nvGrpSpPr>
        <xdr:cNvPr id="151" name="Group 150">
          <a:extLst>
            <a:ext uri="{FF2B5EF4-FFF2-40B4-BE49-F238E27FC236}">
              <a16:creationId xmlns:a16="http://schemas.microsoft.com/office/drawing/2014/main" id="{BC2DF587-12D5-4E4B-8254-78107CCA48DE}"/>
            </a:ext>
          </a:extLst>
        </xdr:cNvPr>
        <xdr:cNvGrpSpPr/>
      </xdr:nvGrpSpPr>
      <xdr:grpSpPr>
        <a:xfrm>
          <a:off x="13478850596" y="33375600"/>
          <a:ext cx="4526044" cy="3146782"/>
          <a:chOff x="13513509464" y="12474716"/>
          <a:chExt cx="4536722" cy="3129297"/>
        </a:xfrm>
      </xdr:grpSpPr>
      <xdr:grpSp>
        <xdr:nvGrpSpPr>
          <xdr:cNvPr id="152" name="Group 151">
            <a:extLst>
              <a:ext uri="{FF2B5EF4-FFF2-40B4-BE49-F238E27FC236}">
                <a16:creationId xmlns:a16="http://schemas.microsoft.com/office/drawing/2014/main" id="{13303719-3A96-585C-AE0F-F6CE94A97FAA}"/>
              </a:ext>
            </a:extLst>
          </xdr:cNvPr>
          <xdr:cNvGrpSpPr/>
        </xdr:nvGrpSpPr>
        <xdr:grpSpPr>
          <a:xfrm>
            <a:off x="13513942627" y="12474716"/>
            <a:ext cx="4103559" cy="3021872"/>
            <a:chOff x="13501837415" y="6574344"/>
            <a:chExt cx="4100594" cy="3080316"/>
          </a:xfrm>
        </xdr:grpSpPr>
        <xdr:cxnSp macro="">
          <xdr:nvCxnSpPr>
            <xdr:cNvPr id="164" name="Straight Arrow Connector 163">
              <a:extLst>
                <a:ext uri="{FF2B5EF4-FFF2-40B4-BE49-F238E27FC236}">
                  <a16:creationId xmlns:a16="http://schemas.microsoft.com/office/drawing/2014/main" id="{307E282C-9B45-8B1F-2C57-EB1A744A06B0}"/>
                </a:ext>
              </a:extLst>
            </xdr:cNvPr>
            <xdr:cNvCxnSpPr/>
          </xdr:nvCxnSpPr>
          <xdr:spPr>
            <a:xfrm flipH="1" flipV="1">
              <a:off x="13502347435" y="6795497"/>
              <a:ext cx="13298" cy="2859163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65" name="Straight Arrow Connector 164">
              <a:extLst>
                <a:ext uri="{FF2B5EF4-FFF2-40B4-BE49-F238E27FC236}">
                  <a16:creationId xmlns:a16="http://schemas.microsoft.com/office/drawing/2014/main" id="{7D2C160E-665E-F16B-68F3-7DC52D6CE964}"/>
                </a:ext>
              </a:extLst>
            </xdr:cNvPr>
            <xdr:cNvCxnSpPr/>
          </xdr:nvCxnSpPr>
          <xdr:spPr>
            <a:xfrm>
              <a:off x="13502141309" y="9488429"/>
              <a:ext cx="3138429" cy="6650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6" name="TextBox 165">
                  <a:extLst>
                    <a:ext uri="{FF2B5EF4-FFF2-40B4-BE49-F238E27FC236}">
                      <a16:creationId xmlns:a16="http://schemas.microsoft.com/office/drawing/2014/main" id="{53890457-09C5-E2D4-554A-CB1132AA049F}"/>
                    </a:ext>
                  </a:extLst>
                </xdr:cNvPr>
                <xdr:cNvSpPr txBox="1"/>
              </xdr:nvSpPr>
              <xdr:spPr>
                <a:xfrm>
                  <a:off x="13504929300" y="9406910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𝑋</a:t>
                  </a:r>
                  <a:endParaRPr lang="en-US" sz="1100"/>
                </a:p>
              </xdr:txBody>
            </xdr:sp>
          </mc:Fallback>
        </mc:AlternateContent>
        <mc:AlternateContent xmlns:mc="http://schemas.openxmlformats.org/markup-compatibility/2006" xmlns:a14="http://schemas.microsoft.com/office/drawing/2010/main">
          <mc:Choice Requires="a14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14:m>
                    <m:oMathPara xmlns:m="http://schemas.openxmlformats.org/officeDocument/2006/math">
                      <m:oMathParaPr>
                        <m:jc m:val="centerGroup"/>
                      </m:oMathParaPr>
                      <m:oMath xmlns:m="http://schemas.openxmlformats.org/officeDocument/2006/math"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oMath>
                    </m:oMathPara>
                  </a14:m>
                  <a:endParaRPr lang="en-US" sz="1100"/>
                </a:p>
              </xdr:txBody>
            </xdr:sp>
          </mc:Choice>
          <mc:Fallback xmlns="">
            <xdr:sp macro="" textlink="">
              <xdr:nvSpPr>
                <xdr:cNvPr id="167" name="TextBox 166">
                  <a:extLst>
                    <a:ext uri="{FF2B5EF4-FFF2-40B4-BE49-F238E27FC236}">
                      <a16:creationId xmlns:a16="http://schemas.microsoft.com/office/drawing/2014/main" id="{5F37F527-60A5-CF1E-F00E-5F0314C6E186}"/>
                    </a:ext>
                  </a:extLst>
                </xdr:cNvPr>
                <xdr:cNvSpPr txBox="1"/>
              </xdr:nvSpPr>
              <xdr:spPr>
                <a:xfrm>
                  <a:off x="13501837415" y="6574344"/>
                  <a:ext cx="1008709" cy="173766"/>
                </a:xfrm>
                <a:prstGeom prst="rect">
                  <a:avLst/>
                </a:prstGeom>
                <a:noFill/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tx1"/>
                </a:fontRef>
              </xdr:style>
              <xdr:txBody>
                <a:bodyPr vertOverflow="clip" horzOverflow="clip" wrap="square" lIns="0" tIns="0" rIns="0" bIns="0" rtlCol="0" anchor="t">
                  <a:spAutoFit/>
                </a:bodyPr>
                <a:lstStyle/>
                <a:p>
                  <a:pPr algn="r" rtl="1"/>
                  <a:r>
                    <a:rPr lang="en-US" sz="1100" b="0" i="0">
                      <a:latin typeface="Cambria Math" panose="02040503050406030204" pitchFamily="18" charset="0"/>
                    </a:rPr>
                    <a:t>𝑌</a:t>
                  </a:r>
                  <a:endParaRPr lang="en-US" sz="1100"/>
                </a:p>
              </xdr:txBody>
            </xdr:sp>
          </mc:Fallback>
        </mc:AlternateContent>
      </xdr:grp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𝟗𝟔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3" name="TextBox 152">
                <a:extLst>
                  <a:ext uri="{FF2B5EF4-FFF2-40B4-BE49-F238E27FC236}">
                    <a16:creationId xmlns:a16="http://schemas.microsoft.com/office/drawing/2014/main" id="{865C5ACE-0C02-42F2-BCBE-AE55E3D804CB}"/>
                  </a:ext>
                </a:extLst>
              </xdr:cNvPr>
              <xdr:cNvSpPr txBox="1"/>
            </xdr:nvSpPr>
            <xdr:spPr>
              <a:xfrm>
                <a:off x="13513537776" y="13285420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𝟗𝟔,𝟎𝟎𝟎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𝟐𝟐𝟎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54" name="TextBox 153">
                <a:extLst>
                  <a:ext uri="{FF2B5EF4-FFF2-40B4-BE49-F238E27FC236}">
                    <a16:creationId xmlns:a16="http://schemas.microsoft.com/office/drawing/2014/main" id="{67D832DF-7CD0-8E1A-282F-EE6924ABDE70}"/>
                  </a:ext>
                </a:extLst>
              </xdr:cNvPr>
              <xdr:cNvSpPr txBox="1"/>
            </xdr:nvSpPr>
            <xdr:spPr>
              <a:xfrm>
                <a:off x="13516389209" y="15372426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𝟐𝟐𝟎,𝟎𝟎𝟎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55" name="Straight Connector 154">
            <a:extLst>
              <a:ext uri="{FF2B5EF4-FFF2-40B4-BE49-F238E27FC236}">
                <a16:creationId xmlns:a16="http://schemas.microsoft.com/office/drawing/2014/main" id="{D3AB0E78-FDE8-125C-433D-5D5624D470FE}"/>
              </a:ext>
            </a:extLst>
          </xdr:cNvPr>
          <xdr:cNvCxnSpPr/>
        </xdr:nvCxnSpPr>
        <xdr:spPr>
          <a:xfrm>
            <a:off x="13514462325" y="13359268"/>
            <a:ext cx="1508630" cy="452993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" name="Straight Connector 155">
            <a:extLst>
              <a:ext uri="{FF2B5EF4-FFF2-40B4-BE49-F238E27FC236}">
                <a16:creationId xmlns:a16="http://schemas.microsoft.com/office/drawing/2014/main" id="{3FD9EA52-5CE0-B497-3242-6D020307064D}"/>
              </a:ext>
            </a:extLst>
          </xdr:cNvPr>
          <xdr:cNvCxnSpPr/>
        </xdr:nvCxnSpPr>
        <xdr:spPr>
          <a:xfrm>
            <a:off x="13515946688" y="13804172"/>
            <a:ext cx="1063726" cy="1516720"/>
          </a:xfrm>
          <a:prstGeom prst="line">
            <a:avLst/>
          </a:prstGeom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=96,000−0.4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𝑋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7" name="TextBox 156">
                <a:extLst>
                  <a:ext uri="{FF2B5EF4-FFF2-40B4-BE49-F238E27FC236}">
                    <a16:creationId xmlns:a16="http://schemas.microsoft.com/office/drawing/2014/main" id="{5D6427D5-2A1C-3637-E6AF-10930F09EF79}"/>
                  </a:ext>
                </a:extLst>
              </xdr:cNvPr>
              <xdr:cNvSpPr txBox="1"/>
            </xdr:nvSpPr>
            <xdr:spPr>
              <a:xfrm rot="1015831">
                <a:off x="13514353289" y="13358647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he-IL" sz="1100" b="0" i="0">
                    <a:latin typeface="Cambria Math" panose="02040503050406030204" pitchFamily="18" charset="0"/>
                  </a:rPr>
                  <a:t>96,000−0.4</a:t>
                </a:r>
                <a:r>
                  <a:rPr lang="en-US" sz="1100" b="0" i="0">
                    <a:latin typeface="Cambria Math" panose="02040503050406030204" pitchFamily="18" charset="0"/>
                  </a:rPr>
                  <a:t>𝑋</a:t>
                </a:r>
                <a:endParaRPr lang="en-US" sz="1100"/>
              </a:p>
            </xdr:txBody>
          </xdr:sp>
        </mc:Fallback>
      </mc:AlternateContent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en-US" sz="1100" b="0" i="1">
                          <a:latin typeface="Cambria Math" panose="02040503050406030204" pitchFamily="18" charset="0"/>
                        </a:rPr>
                        <m:t>𝑌</m:t>
                      </m:r>
                      <m:r>
                        <a:rPr lang="en-US" sz="1100" b="0" i="1">
                          <a:latin typeface="Cambria Math" panose="02040503050406030204" pitchFamily="18" charset="0"/>
                        </a:rPr>
                        <m:t>=</m:t>
                      </m:r>
                      <m:r>
                        <a:rPr lang="en-US" sz="1100" b="0" i="0">
                          <a:solidFill>
                            <a:srgbClr val="FF0000"/>
                          </a:solidFill>
                          <a:latin typeface="Cambria Math" panose="02040503050406030204" pitchFamily="18" charset="0"/>
                        </a:rPr>
                        <m:t>176</m:t>
                      </m:r>
                      <m:r>
                        <a:rPr lang="he-IL" sz="1100" b="0" i="0">
                          <a:solidFill>
                            <a:sysClr val="windowText" lastClr="000000"/>
                          </a:solidFill>
                          <a:latin typeface="Cambria Math" panose="02040503050406030204" pitchFamily="18" charset="0"/>
                        </a:rPr>
                        <m:t>,000</m:t>
                      </m:r>
                      <m:r>
                        <a:rPr lang="he-IL" sz="1100" b="0" i="0">
                          <a:latin typeface="Cambria Math" panose="02040503050406030204" pitchFamily="18" charset="0"/>
                        </a:rPr>
                        <m:t>−0.8</m:t>
                      </m:r>
                      <m:r>
                        <m:rPr>
                          <m:sty m:val="p"/>
                        </m:rPr>
                        <a:rPr lang="en-US" sz="1100" b="0" i="0">
                          <a:latin typeface="Cambria Math" panose="02040503050406030204" pitchFamily="18" charset="0"/>
                        </a:rPr>
                        <m:t>X</m:t>
                      </m:r>
                    </m:oMath>
                  </m:oMathPara>
                </a14:m>
                <a:endParaRPr lang="en-US" sz="1100"/>
              </a:p>
            </xdr:txBody>
          </xdr:sp>
        </mc:Choice>
        <mc:Fallback xmlns="">
          <xdr:sp macro="" textlink="">
            <xdr:nvSpPr>
              <xdr:cNvPr id="158" name="TextBox 157">
                <a:extLst>
                  <a:ext uri="{FF2B5EF4-FFF2-40B4-BE49-F238E27FC236}">
                    <a16:creationId xmlns:a16="http://schemas.microsoft.com/office/drawing/2014/main" id="{E40C2A01-8D05-96CB-5486-600FC66E6F68}"/>
                  </a:ext>
                </a:extLst>
              </xdr:cNvPr>
              <xdr:cNvSpPr txBox="1"/>
            </xdr:nvSpPr>
            <xdr:spPr>
              <a:xfrm rot="3300176">
                <a:off x="13515724405" y="14406194"/>
                <a:ext cx="1661936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en-US" sz="1100" b="0" i="0">
                    <a:latin typeface="Cambria Math" panose="02040503050406030204" pitchFamily="18" charset="0"/>
                  </a:rPr>
                  <a:t>𝑌=</a:t>
                </a:r>
                <a:r>
                  <a:rPr lang="en-US" sz="1100" b="0" i="0">
                    <a:solidFill>
                      <a:srgbClr val="FF0000"/>
                    </a:solidFill>
                    <a:latin typeface="Cambria Math" panose="02040503050406030204" pitchFamily="18" charset="0"/>
                  </a:rPr>
                  <a:t>176</a:t>
                </a:r>
                <a:r>
                  <a:rPr lang="he-IL" sz="1100" b="0" i="0">
                    <a:solidFill>
                      <a:sysClr val="windowText" lastClr="000000"/>
                    </a:solidFill>
                    <a:latin typeface="Cambria Math" panose="02040503050406030204" pitchFamily="18" charset="0"/>
                  </a:rPr>
                  <a:t>,000</a:t>
                </a:r>
                <a:r>
                  <a:rPr lang="he-IL" sz="1100" b="0" i="0">
                    <a:latin typeface="Cambria Math" panose="02040503050406030204" pitchFamily="18" charset="0"/>
                  </a:rPr>
                  <a:t>−0.8</a:t>
                </a:r>
                <a:r>
                  <a:rPr lang="en-US" sz="1100" b="0" i="0">
                    <a:latin typeface="Cambria Math" panose="02040503050406030204" pitchFamily="18" charset="0"/>
                  </a:rPr>
                  <a:t>X</a:t>
                </a:r>
                <a:endParaRPr lang="en-US" sz="1100"/>
              </a:p>
            </xdr:txBody>
          </xdr:sp>
        </mc:Fallback>
      </mc:AlternateContent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0F520AFE-B8D4-732F-669B-EB6C1A2A64F7}"/>
              </a:ext>
            </a:extLst>
          </xdr:cNvPr>
          <xdr:cNvSpPr/>
        </xdr:nvSpPr>
        <xdr:spPr>
          <a:xfrm>
            <a:off x="13515890064" y="13727325"/>
            <a:ext cx="109204" cy="157739"/>
          </a:xfrm>
          <a:prstGeom prst="ellipse">
            <a:avLst/>
          </a:prstGeom>
        </xdr:spPr>
        <xdr:style>
          <a:lnRef idx="2">
            <a:schemeClr val="accent2">
              <a:shade val="15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cxnSp macro="">
        <xdr:nvCxnSpPr>
          <xdr:cNvPr id="160" name="Straight Connector 159">
            <a:extLst>
              <a:ext uri="{FF2B5EF4-FFF2-40B4-BE49-F238E27FC236}">
                <a16:creationId xmlns:a16="http://schemas.microsoft.com/office/drawing/2014/main" id="{B271968E-2A8A-C1D9-7134-98CB095FA390}"/>
              </a:ext>
            </a:extLst>
          </xdr:cNvPr>
          <xdr:cNvCxnSpPr>
            <a:stCxn id="159" idx="4"/>
          </xdr:cNvCxnSpPr>
        </xdr:nvCxnSpPr>
        <xdr:spPr>
          <a:xfrm>
            <a:off x="13515944666" y="13885064"/>
            <a:ext cx="22245" cy="1718949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𝟐𝟎𝟎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1" name="TextBox 160">
                <a:extLst>
                  <a:ext uri="{FF2B5EF4-FFF2-40B4-BE49-F238E27FC236}">
                    <a16:creationId xmlns:a16="http://schemas.microsoft.com/office/drawing/2014/main" id="{ECDB94B7-0509-714E-05F8-0E8BFCB70D60}"/>
                  </a:ext>
                </a:extLst>
              </xdr:cNvPr>
              <xdr:cNvSpPr txBox="1"/>
            </xdr:nvSpPr>
            <xdr:spPr>
              <a:xfrm>
                <a:off x="13515337617" y="15380515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𝟐𝟎𝟎,𝟎𝟎𝟎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  <xdr:cxnSp macro="">
        <xdr:nvCxnSpPr>
          <xdr:cNvPr id="162" name="Straight Connector 161">
            <a:extLst>
              <a:ext uri="{FF2B5EF4-FFF2-40B4-BE49-F238E27FC236}">
                <a16:creationId xmlns:a16="http://schemas.microsoft.com/office/drawing/2014/main" id="{09D39FF9-D84A-8248-6B1C-71CACCCD1A61}"/>
              </a:ext>
            </a:extLst>
          </xdr:cNvPr>
          <xdr:cNvCxnSpPr>
            <a:cxnSpLocks/>
          </xdr:cNvCxnSpPr>
        </xdr:nvCxnSpPr>
        <xdr:spPr>
          <a:xfrm flipH="1" flipV="1">
            <a:off x="13514474459" y="13808217"/>
            <a:ext cx="1388958" cy="15190"/>
          </a:xfrm>
          <a:prstGeom prst="line">
            <a:avLst/>
          </a:prstGeom>
          <a:ln w="190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</xdr:cxnSp>
      <mc:AlternateContent xmlns:mc="http://schemas.openxmlformats.org/markup-compatibility/2006" xmlns:a14="http://schemas.microsoft.com/office/drawing/2010/main">
        <mc:Choice Requires="a14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14:m>
                  <m:oMathPara xmlns:m="http://schemas.openxmlformats.org/officeDocument/2006/math">
                    <m:oMathParaPr>
                      <m:jc m:val="centerGroup"/>
                    </m:oMathParaPr>
                    <m:oMath xmlns:m="http://schemas.openxmlformats.org/officeDocument/2006/math"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𝟏𝟔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,</m:t>
                      </m:r>
                      <m:r>
                        <a:rPr lang="he-IL" sz="1100" b="1" i="1">
                          <a:solidFill>
                            <a:schemeClr val="accent6">
                              <a:lumMod val="75000"/>
                            </a:schemeClr>
                          </a:solidFill>
                          <a:latin typeface="Cambria Math" panose="02040503050406030204" pitchFamily="18" charset="0"/>
                        </a:rPr>
                        <m:t>𝟎𝟎𝟎</m:t>
                      </m:r>
                    </m:oMath>
                  </m:oMathPara>
                </a14:m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Choice>
        <mc:Fallback xmlns="">
          <xdr:sp macro="" textlink="">
            <xdr:nvSpPr>
              <xdr:cNvPr id="163" name="TextBox 162">
                <a:extLst>
                  <a:ext uri="{FF2B5EF4-FFF2-40B4-BE49-F238E27FC236}">
                    <a16:creationId xmlns:a16="http://schemas.microsoft.com/office/drawing/2014/main" id="{04588656-DFB1-199B-C96D-0735CE44AFC4}"/>
                  </a:ext>
                </a:extLst>
              </xdr:cNvPr>
              <xdr:cNvSpPr txBox="1"/>
            </xdr:nvSpPr>
            <xdr:spPr>
              <a:xfrm>
                <a:off x="13513509464" y="13702012"/>
                <a:ext cx="1241897" cy="173766"/>
              </a:xfrm>
              <a:prstGeom prst="rect">
                <a:avLst/>
              </a:prstGeom>
              <a:noFill/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tx1"/>
              </a:fontRef>
            </xdr:style>
            <xdr:txBody>
              <a:bodyPr vertOverflow="clip" horzOverflow="clip" wrap="square" lIns="0" tIns="0" rIns="0" bIns="0" rtlCol="0" anchor="t">
                <a:spAutoFit/>
              </a:bodyPr>
              <a:lstStyle/>
              <a:p>
                <a:pPr algn="r" rtl="1"/>
                <a:r>
                  <a:rPr lang="he-IL" sz="1100" b="1" i="0">
                    <a:solidFill>
                      <a:schemeClr val="accent6">
                        <a:lumMod val="75000"/>
                      </a:schemeClr>
                    </a:solidFill>
                    <a:latin typeface="Cambria Math" panose="02040503050406030204" pitchFamily="18" charset="0"/>
                  </a:rPr>
                  <a:t>𝟏𝟔,𝟎𝟎𝟎</a:t>
                </a:r>
                <a:endParaRPr lang="en-US" sz="1100" b="1">
                  <a:solidFill>
                    <a:schemeClr val="accent6">
                      <a:lumMod val="75000"/>
                    </a:schemeClr>
                  </a:solidFill>
                </a:endParaRPr>
              </a:p>
            </xdr:txBody>
          </xdr:sp>
        </mc:Fallback>
      </mc:AlternateContent>
    </xdr:grpSp>
    <xdr:clientData/>
  </xdr:twoCellAnchor>
  <xdr:twoCellAnchor>
    <xdr:from>
      <xdr:col>1</xdr:col>
      <xdr:colOff>762000</xdr:colOff>
      <xdr:row>174</xdr:row>
      <xdr:rowOff>48846</xdr:rowOff>
    </xdr:from>
    <xdr:to>
      <xdr:col>4</xdr:col>
      <xdr:colOff>258885</xdr:colOff>
      <xdr:row>174</xdr:row>
      <xdr:rowOff>68384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165A11B4-CF9F-6744-A851-5E7B7E82106A}"/>
            </a:ext>
          </a:extLst>
        </xdr:cNvPr>
        <xdr:cNvCxnSpPr/>
      </xdr:nvCxnSpPr>
      <xdr:spPr>
        <a:xfrm flipH="1">
          <a:off x="13521431115" y="35794461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740002</xdr:colOff>
      <xdr:row>174</xdr:row>
      <xdr:rowOff>77004</xdr:rowOff>
    </xdr:from>
    <xdr:to>
      <xdr:col>1</xdr:col>
      <xdr:colOff>764269</xdr:colOff>
      <xdr:row>180</xdr:row>
      <xdr:rowOff>170029</xdr:rowOff>
    </xdr:to>
    <xdr:cxnSp macro="">
      <xdr:nvCxnSpPr>
        <xdr:cNvPr id="186" name="Straight Connector 185">
          <a:extLst>
            <a:ext uri="{FF2B5EF4-FFF2-40B4-BE49-F238E27FC236}">
              <a16:creationId xmlns:a16="http://schemas.microsoft.com/office/drawing/2014/main" id="{603819AC-F6DF-E441-BBE3-79A708B2D4CC}"/>
            </a:ext>
          </a:extLst>
        </xdr:cNvPr>
        <xdr:cNvCxnSpPr/>
      </xdr:nvCxnSpPr>
      <xdr:spPr>
        <a:xfrm>
          <a:off x="13523402231" y="35822619"/>
          <a:ext cx="24267" cy="132394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776653</xdr:colOff>
      <xdr:row>174</xdr:row>
      <xdr:rowOff>53732</xdr:rowOff>
    </xdr:from>
    <xdr:to>
      <xdr:col>4</xdr:col>
      <xdr:colOff>273538</xdr:colOff>
      <xdr:row>174</xdr:row>
      <xdr:rowOff>73270</xdr:rowOff>
    </xdr:to>
    <xdr:cxnSp macro="">
      <xdr:nvCxnSpPr>
        <xdr:cNvPr id="187" name="Straight Connector 186">
          <a:extLst>
            <a:ext uri="{FF2B5EF4-FFF2-40B4-BE49-F238E27FC236}">
              <a16:creationId xmlns:a16="http://schemas.microsoft.com/office/drawing/2014/main" id="{C575290E-7EBF-8040-A6E7-C35C4476CE82}"/>
            </a:ext>
          </a:extLst>
        </xdr:cNvPr>
        <xdr:cNvCxnSpPr/>
      </xdr:nvCxnSpPr>
      <xdr:spPr>
        <a:xfrm flipH="1">
          <a:off x="13521416462" y="35799347"/>
          <a:ext cx="1973385" cy="19538"/>
        </a:xfrm>
        <a:prstGeom prst="line">
          <a:avLst/>
        </a:prstGeom>
        <a:ln w="19050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703384</xdr:colOff>
      <xdr:row>173</xdr:row>
      <xdr:rowOff>190500</xdr:rowOff>
    </xdr:from>
    <xdr:to>
      <xdr:col>1</xdr:col>
      <xdr:colOff>825499</xdr:colOff>
      <xdr:row>174</xdr:row>
      <xdr:rowOff>117232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0AE86D3E-5982-1949-B449-07A09784FBCD}"/>
            </a:ext>
          </a:extLst>
        </xdr:cNvPr>
        <xdr:cNvSpPr/>
      </xdr:nvSpPr>
      <xdr:spPr>
        <a:xfrm>
          <a:off x="13523341001" y="35730962"/>
          <a:ext cx="122115" cy="131885"/>
        </a:xfrm>
        <a:prstGeom prst="ellipse">
          <a:avLst/>
        </a:prstGeom>
      </xdr:spPr>
      <xdr:style>
        <a:lnRef idx="2">
          <a:schemeClr val="accent6">
            <a:shade val="15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0</xdr:colOff>
      <xdr:row>179</xdr:row>
      <xdr:rowOff>205153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209,000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9" name="TextBox 188">
              <a:extLst>
                <a:ext uri="{FF2B5EF4-FFF2-40B4-BE49-F238E27FC236}">
                  <a16:creationId xmlns:a16="http://schemas.microsoft.com/office/drawing/2014/main" id="{B715D805-03F0-B44B-881C-B71B8F0596B1}"/>
                </a:ext>
              </a:extLst>
            </xdr:cNvPr>
            <xdr:cNvSpPr txBox="1"/>
          </xdr:nvSpPr>
          <xdr:spPr>
            <a:xfrm>
              <a:off x="13522734814" y="36976538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209,000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644770</xdr:colOff>
      <xdr:row>174</xdr:row>
      <xdr:rowOff>9769</xdr:rowOff>
    </xdr:from>
    <xdr:ext cx="143168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A6AE6119-792C-CE4A-A6B0-4E403A77D1E9}"/>
                </a:ext>
              </a:extLst>
            </xdr:cNvPr>
            <xdr:cNvSpPr txBox="1"/>
          </xdr:nvSpPr>
          <xdr:spPr>
            <a:xfrm>
              <a:off x="13520439044" y="35755384"/>
              <a:ext cx="143168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8,800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13</xdr:col>
      <xdr:colOff>790562</xdr:colOff>
      <xdr:row>222</xdr:row>
      <xdr:rowOff>167640</xdr:rowOff>
    </xdr:from>
    <xdr:to>
      <xdr:col>15</xdr:col>
      <xdr:colOff>121920</xdr:colOff>
      <xdr:row>230</xdr:row>
      <xdr:rowOff>45903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A02A2F3-064F-4B03-25F3-D8E52862F7DF}"/>
            </a:ext>
          </a:extLst>
        </xdr:cNvPr>
        <xdr:cNvCxnSpPr/>
      </xdr:nvCxnSpPr>
      <xdr:spPr>
        <a:xfrm>
          <a:off x="13525010851" y="44122901"/>
          <a:ext cx="983888" cy="15103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391146</xdr:colOff>
      <xdr:row>225</xdr:row>
      <xdr:rowOff>81280</xdr:rowOff>
    </xdr:from>
    <xdr:to>
      <xdr:col>9</xdr:col>
      <xdr:colOff>502920</xdr:colOff>
      <xdr:row>230</xdr:row>
      <xdr:rowOff>16034</xdr:rowOff>
    </xdr:to>
    <xdr:cxnSp macro="">
      <xdr:nvCxnSpPr>
        <xdr:cNvPr id="193" name="Straight Connector 192">
          <a:extLst>
            <a:ext uri="{FF2B5EF4-FFF2-40B4-BE49-F238E27FC236}">
              <a16:creationId xmlns:a16="http://schemas.microsoft.com/office/drawing/2014/main" id="{620CF0BC-80BF-5EF8-F46F-631D2315CA57}"/>
            </a:ext>
          </a:extLst>
        </xdr:cNvPr>
        <xdr:cNvCxnSpPr>
          <a:endCxn id="33" idx="1"/>
        </xdr:cNvCxnSpPr>
      </xdr:nvCxnSpPr>
      <xdr:spPr>
        <a:xfrm>
          <a:off x="13558652080" y="44516040"/>
          <a:ext cx="2595894" cy="950754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8</xdr:col>
      <xdr:colOff>484540</xdr:colOff>
      <xdr:row>224</xdr:row>
      <xdr:rowOff>182900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5" name="TextBox 194">
              <a:extLst>
                <a:ext uri="{FF2B5EF4-FFF2-40B4-BE49-F238E27FC236}">
                  <a16:creationId xmlns:a16="http://schemas.microsoft.com/office/drawing/2014/main" id="{8E61A7F7-5FEF-0172-441D-264F880746C5}"/>
                </a:ext>
              </a:extLst>
            </xdr:cNvPr>
            <xdr:cNvSpPr txBox="1"/>
          </xdr:nvSpPr>
          <xdr:spPr>
            <a:xfrm>
              <a:off x="13528432592" y="445461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392732</xdr:colOff>
      <xdr:row>230</xdr:row>
      <xdr:rowOff>106393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324ED6B2-60E6-EF69-6DDC-AD2840798D89}"/>
                </a:ext>
              </a:extLst>
            </xdr:cNvPr>
            <xdr:cNvSpPr txBox="1"/>
          </xdr:nvSpPr>
          <xdr:spPr>
            <a:xfrm>
              <a:off x="13534308255" y="4569378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13</xdr:col>
      <xdr:colOff>561046</xdr:colOff>
      <xdr:row>222</xdr:row>
      <xdr:rowOff>24787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8998A1AE-8570-858F-2FD4-A170A2CA197B}"/>
                </a:ext>
              </a:extLst>
            </xdr:cNvPr>
            <xdr:cNvSpPr txBox="1"/>
          </xdr:nvSpPr>
          <xdr:spPr>
            <a:xfrm>
              <a:off x="13524224760" y="4398004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224419</xdr:colOff>
      <xdr:row>230</xdr:row>
      <xdr:rowOff>60490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9" name="TextBox 198">
              <a:extLst>
                <a:ext uri="{FF2B5EF4-FFF2-40B4-BE49-F238E27FC236}">
                  <a16:creationId xmlns:a16="http://schemas.microsoft.com/office/drawing/2014/main" id="{1D3186BB-FC7D-3241-7926-9D8C3C3AA021}"/>
                </a:ext>
              </a:extLst>
            </xdr:cNvPr>
            <xdr:cNvSpPr txBox="1"/>
          </xdr:nvSpPr>
          <xdr:spPr>
            <a:xfrm>
              <a:off x="13531171508" y="45647880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596747</xdr:colOff>
      <xdr:row>223</xdr:row>
      <xdr:rowOff>25502</xdr:rowOff>
    </xdr:from>
    <xdr:to>
      <xdr:col>4</xdr:col>
      <xdr:colOff>290723</xdr:colOff>
      <xdr:row>230</xdr:row>
      <xdr:rowOff>30602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D108128B-4530-1239-C6DA-242C3B1D82B0}"/>
            </a:ext>
          </a:extLst>
        </xdr:cNvPr>
        <xdr:cNvCxnSpPr/>
      </xdr:nvCxnSpPr>
      <xdr:spPr>
        <a:xfrm>
          <a:off x="13533930964" y="44184779"/>
          <a:ext cx="1346506" cy="143321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151427</xdr:colOff>
      <xdr:row>225</xdr:row>
      <xdr:rowOff>96582</xdr:rowOff>
    </xdr:from>
    <xdr:to>
      <xdr:col>4</xdr:col>
      <xdr:colOff>263202</xdr:colOff>
      <xdr:row>230</xdr:row>
      <xdr:rowOff>31336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AC2D26AD-89A4-ECA5-A63F-BD9E75EC36EF}"/>
            </a:ext>
          </a:extLst>
        </xdr:cNvPr>
        <xdr:cNvCxnSpPr/>
      </xdr:nvCxnSpPr>
      <xdr:spPr>
        <a:xfrm>
          <a:off x="13533958485" y="44663891"/>
          <a:ext cx="2590570" cy="954835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372331</xdr:colOff>
      <xdr:row>222</xdr:row>
      <xdr:rowOff>131896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B8DE9D1C-B2FA-D319-E15D-902388A65535}"/>
                </a:ext>
              </a:extLst>
            </xdr:cNvPr>
            <xdr:cNvSpPr txBox="1"/>
          </xdr:nvSpPr>
          <xdr:spPr>
            <a:xfrm>
              <a:off x="13532676126" y="4408715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326565</xdr:colOff>
      <xdr:row>225</xdr:row>
      <xdr:rowOff>29888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5CA96980-633E-0F45-B3F1-ECA58B6C1A92}"/>
                </a:ext>
              </a:extLst>
            </xdr:cNvPr>
            <xdr:cNvSpPr txBox="1"/>
          </xdr:nvSpPr>
          <xdr:spPr>
            <a:xfrm>
              <a:off x="13532721892" y="44597197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535681</xdr:colOff>
      <xdr:row>230</xdr:row>
      <xdr:rowOff>136997</xdr:rowOff>
    </xdr:from>
    <xdr:ext cx="86182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6" name="TextBox 205">
              <a:extLst>
                <a:ext uri="{FF2B5EF4-FFF2-40B4-BE49-F238E27FC236}">
                  <a16:creationId xmlns:a16="http://schemas.microsoft.com/office/drawing/2014/main" id="{CB5D523D-EC83-8E0A-9F91-998DF7D2A5D9}"/>
                </a:ext>
              </a:extLst>
            </xdr:cNvPr>
            <xdr:cNvSpPr txBox="1"/>
          </xdr:nvSpPr>
          <xdr:spPr>
            <a:xfrm>
              <a:off x="13536129237" y="45724387"/>
              <a:ext cx="86182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596885</xdr:colOff>
      <xdr:row>230</xdr:row>
      <xdr:rowOff>96192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7" name="TextBox 206">
              <a:extLst>
                <a:ext uri="{FF2B5EF4-FFF2-40B4-BE49-F238E27FC236}">
                  <a16:creationId xmlns:a16="http://schemas.microsoft.com/office/drawing/2014/main" id="{59188010-CB1B-6546-B9BD-9F5CE6C88FC7}"/>
                </a:ext>
              </a:extLst>
            </xdr:cNvPr>
            <xdr:cNvSpPr txBox="1"/>
          </xdr:nvSpPr>
          <xdr:spPr>
            <a:xfrm>
              <a:off x="13525015186" y="4568358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397832</xdr:colOff>
      <xdr:row>225</xdr:row>
      <xdr:rowOff>142097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7B8D4EF2-14C3-A339-1155-F941CCC52A0E}"/>
                </a:ext>
              </a:extLst>
            </xdr:cNvPr>
            <xdr:cNvSpPr txBox="1"/>
          </xdr:nvSpPr>
          <xdr:spPr>
            <a:xfrm>
              <a:off x="13525719178" y="44709406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479440</xdr:colOff>
      <xdr:row>220</xdr:row>
      <xdr:rowOff>55390</xdr:rowOff>
    </xdr:from>
    <xdr:ext cx="2320821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15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B77EE171-AB67-A108-F9E6-3FA82E1C2E2B}"/>
                </a:ext>
              </a:extLst>
            </xdr:cNvPr>
            <xdr:cNvSpPr txBox="1"/>
          </xdr:nvSpPr>
          <xdr:spPr>
            <a:xfrm>
              <a:off x="13529768896" y="43602619"/>
              <a:ext cx="2320821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𝑌=600−6/15 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484540</xdr:colOff>
      <xdr:row>222</xdr:row>
      <xdr:rowOff>101294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71FB7B11-47AD-19D9-26ED-AD252598DE2D}"/>
                </a:ext>
              </a:extLst>
            </xdr:cNvPr>
            <xdr:cNvSpPr txBox="1"/>
          </xdr:nvSpPr>
          <xdr:spPr>
            <a:xfrm>
              <a:off x="13529763796" y="44056555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469237</xdr:colOff>
      <xdr:row>225</xdr:row>
      <xdr:rowOff>168313</xdr:rowOff>
    </xdr:from>
    <xdr:to>
      <xdr:col>4</xdr:col>
      <xdr:colOff>255021</xdr:colOff>
      <xdr:row>226</xdr:row>
      <xdr:rowOff>183614</xdr:rowOff>
    </xdr:to>
    <xdr:cxnSp macro="">
      <xdr:nvCxnSpPr>
        <xdr:cNvPr id="213" name="Straight Connector 212">
          <a:extLst>
            <a:ext uri="{FF2B5EF4-FFF2-40B4-BE49-F238E27FC236}">
              <a16:creationId xmlns:a16="http://schemas.microsoft.com/office/drawing/2014/main" id="{923B0A6E-8893-7BDB-A815-F3F52121E8A2}"/>
            </a:ext>
          </a:extLst>
        </xdr:cNvPr>
        <xdr:cNvCxnSpPr/>
      </xdr:nvCxnSpPr>
      <xdr:spPr>
        <a:xfrm>
          <a:off x="13533966666" y="44735622"/>
          <a:ext cx="612049" cy="219317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688554</xdr:colOff>
      <xdr:row>226</xdr:row>
      <xdr:rowOff>188716</xdr:rowOff>
    </xdr:from>
    <xdr:to>
      <xdr:col>3</xdr:col>
      <xdr:colOff>479438</xdr:colOff>
      <xdr:row>230</xdr:row>
      <xdr:rowOff>20401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27E6B1F2-058B-64AD-2889-E0B516A07174}"/>
            </a:ext>
          </a:extLst>
        </xdr:cNvPr>
        <xdr:cNvCxnSpPr/>
      </xdr:nvCxnSpPr>
      <xdr:spPr>
        <a:xfrm>
          <a:off x="13534568514" y="44960041"/>
          <a:ext cx="617149" cy="647750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278366</xdr:colOff>
      <xdr:row>235</xdr:row>
      <xdr:rowOff>15017</xdr:rowOff>
    </xdr:from>
    <xdr:to>
      <xdr:col>4</xdr:col>
      <xdr:colOff>291687</xdr:colOff>
      <xdr:row>248</xdr:row>
      <xdr:rowOff>194558</xdr:rowOff>
    </xdr:to>
    <xdr:cxnSp macro="">
      <xdr:nvCxnSpPr>
        <xdr:cNvPr id="218" name="Straight Arrow Connector 217">
          <a:extLst>
            <a:ext uri="{FF2B5EF4-FFF2-40B4-BE49-F238E27FC236}">
              <a16:creationId xmlns:a16="http://schemas.microsoft.com/office/drawing/2014/main" id="{E4D560B3-A358-55BF-24E0-A3CE0E7C96B7}"/>
            </a:ext>
          </a:extLst>
        </xdr:cNvPr>
        <xdr:cNvCxnSpPr/>
      </xdr:nvCxnSpPr>
      <xdr:spPr>
        <a:xfrm flipH="1" flipV="1">
          <a:off x="13533930000" y="46622487"/>
          <a:ext cx="13321" cy="28317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248</xdr:row>
      <xdr:rowOff>29921</xdr:rowOff>
    </xdr:from>
    <xdr:to>
      <xdr:col>4</xdr:col>
      <xdr:colOff>498168</xdr:colOff>
      <xdr:row>248</xdr:row>
      <xdr:rowOff>36507</xdr:rowOff>
    </xdr:to>
    <xdr:cxnSp macro="">
      <xdr:nvCxnSpPr>
        <xdr:cNvPr id="219" name="Straight Arrow Connector 218">
          <a:extLst>
            <a:ext uri="{FF2B5EF4-FFF2-40B4-BE49-F238E27FC236}">
              <a16:creationId xmlns:a16="http://schemas.microsoft.com/office/drawing/2014/main" id="{C0E83175-F129-AC58-5B50-7BD15454DA55}"/>
            </a:ext>
          </a:extLst>
        </xdr:cNvPr>
        <xdr:cNvCxnSpPr/>
      </xdr:nvCxnSpPr>
      <xdr:spPr>
        <a:xfrm>
          <a:off x="13533723519" y="49289600"/>
          <a:ext cx="3143825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247</xdr:row>
      <xdr:rowOff>153199</xdr:rowOff>
    </xdr:from>
    <xdr:to>
      <xdr:col>1</xdr:col>
      <xdr:colOff>184178</xdr:colOff>
      <xdr:row>248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0" name="TextBox 219">
              <a:extLst>
                <a:ext uri="{FF2B5EF4-FFF2-40B4-BE49-F238E27FC236}">
                  <a16:creationId xmlns:a16="http://schemas.microsoft.com/office/drawing/2014/main" id="{BE2D23E0-8C2C-4294-0D07-CD94148DD5A2}"/>
                </a:ext>
              </a:extLst>
            </xdr:cNvPr>
            <xdr:cNvSpPr txBox="1"/>
          </xdr:nvSpPr>
          <xdr:spPr>
            <a:xfrm>
              <a:off x="13536516304" y="49208862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234</xdr:row>
      <xdr:rowOff>0</xdr:rowOff>
    </xdr:from>
    <xdr:to>
      <xdr:col>4</xdr:col>
      <xdr:colOff>802584</xdr:colOff>
      <xdr:row>234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1" name="TextBox 220">
              <a:extLst>
                <a:ext uri="{FF2B5EF4-FFF2-40B4-BE49-F238E27FC236}">
                  <a16:creationId xmlns:a16="http://schemas.microsoft.com/office/drawing/2014/main" id="{15C4B74C-A5B1-1E9E-DE2D-6D7A848FA24E}"/>
                </a:ext>
              </a:extLst>
            </xdr:cNvPr>
            <xdr:cNvSpPr txBox="1"/>
          </xdr:nvSpPr>
          <xdr:spPr>
            <a:xfrm>
              <a:off x="13533419103" y="46403454"/>
              <a:ext cx="1010443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248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2BB17696-63A8-6546-8CDE-60301BB9D9D7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238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6" name="TextBox 225">
              <a:extLst>
                <a:ext uri="{FF2B5EF4-FFF2-40B4-BE49-F238E27FC236}">
                  <a16:creationId xmlns:a16="http://schemas.microsoft.com/office/drawing/2014/main" id="{13252E49-62AE-474A-9E96-104EC4001900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238</xdr:row>
      <xdr:rowOff>175215</xdr:rowOff>
    </xdr:from>
    <xdr:to>
      <xdr:col>4</xdr:col>
      <xdr:colOff>296434</xdr:colOff>
      <xdr:row>241</xdr:row>
      <xdr:rowOff>55217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7B1D82DA-39D0-4443-B153-19539D81AD97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241</xdr:row>
      <xdr:rowOff>36868</xdr:rowOff>
    </xdr:from>
    <xdr:to>
      <xdr:col>2</xdr:col>
      <xdr:colOff>624384</xdr:colOff>
      <xdr:row>248</xdr:row>
      <xdr:rowOff>41413</xdr:rowOff>
    </xdr:to>
    <xdr:cxnSp macro="">
      <xdr:nvCxnSpPr>
        <xdr:cNvPr id="229" name="Straight Connector 228">
          <a:extLst>
            <a:ext uri="{FF2B5EF4-FFF2-40B4-BE49-F238E27FC236}">
              <a16:creationId xmlns:a16="http://schemas.microsoft.com/office/drawing/2014/main" id="{F7E6757B-D6A7-0048-8814-C89EE8B66DE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132612</xdr:colOff>
      <xdr:row>236</xdr:row>
      <xdr:rowOff>4386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745A97DB-B2C4-4F64-A943-122CAD3E32CA}"/>
                </a:ext>
              </a:extLst>
            </xdr:cNvPr>
            <xdr:cNvSpPr txBox="1"/>
          </xdr:nvSpPr>
          <xdr:spPr>
            <a:xfrm>
              <a:off x="13528463194" y="4681587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117311</xdr:colOff>
      <xdr:row>237</xdr:row>
      <xdr:rowOff>136997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1" name="TextBox 230">
              <a:extLst>
                <a:ext uri="{FF2B5EF4-FFF2-40B4-BE49-F238E27FC236}">
                  <a16:creationId xmlns:a16="http://schemas.microsoft.com/office/drawing/2014/main" id="{769CF0B6-91FF-4E69-5F07-4064062035C0}"/>
                </a:ext>
              </a:extLst>
            </xdr:cNvPr>
            <xdr:cNvSpPr txBox="1"/>
          </xdr:nvSpPr>
          <xdr:spPr>
            <a:xfrm>
              <a:off x="13528478495" y="47152499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490054</xdr:colOff>
      <xdr:row>240</xdr:row>
      <xdr:rowOff>38897</xdr:rowOff>
    </xdr:from>
    <xdr:ext cx="303321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D580A091-3A8F-F856-1D2B-9FD634370302}"/>
                </a:ext>
              </a:extLst>
            </xdr:cNvPr>
            <xdr:cNvSpPr txBox="1"/>
          </xdr:nvSpPr>
          <xdr:spPr>
            <a:xfrm>
              <a:off x="13560904991" y="48202267"/>
              <a:ext cx="303321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2,000−4𝑋=600−0.4𝑋→𝑋=388.89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13804</xdr:colOff>
      <xdr:row>241</xdr:row>
      <xdr:rowOff>87213</xdr:rowOff>
    </xdr:from>
    <xdr:ext cx="350256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=2,000−4∗388.89=444.44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F9C2E12C-1225-8C3A-53A7-0A822432107E}"/>
                </a:ext>
              </a:extLst>
            </xdr:cNvPr>
            <xdr:cNvSpPr txBox="1"/>
          </xdr:nvSpPr>
          <xdr:spPr>
            <a:xfrm>
              <a:off x="13560911893" y="48450746"/>
              <a:ext cx="350256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𝑌=2,000−4𝑋=2,000−4∗388.89=444.44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501580</xdr:colOff>
      <xdr:row>226</xdr:row>
      <xdr:rowOff>179456</xdr:rowOff>
    </xdr:from>
    <xdr:to>
      <xdr:col>4</xdr:col>
      <xdr:colOff>331305</xdr:colOff>
      <xdr:row>226</xdr:row>
      <xdr:rowOff>188587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1CA49D3D-CA8E-9D27-6318-D908AE85FEB0}"/>
            </a:ext>
          </a:extLst>
        </xdr:cNvPr>
        <xdr:cNvCxnSpPr/>
      </xdr:nvCxnSpPr>
      <xdr:spPr>
        <a:xfrm>
          <a:off x="13566581739" y="45540543"/>
          <a:ext cx="657985" cy="9131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448641</xdr:colOff>
      <xdr:row>227</xdr:row>
      <xdr:rowOff>20707</xdr:rowOff>
    </xdr:from>
    <xdr:to>
      <xdr:col>3</xdr:col>
      <xdr:colOff>483152</xdr:colOff>
      <xdr:row>230</xdr:row>
      <xdr:rowOff>62120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8F740F63-BEFA-5F30-E7D3-20CF9A9945A5}"/>
            </a:ext>
          </a:extLst>
        </xdr:cNvPr>
        <xdr:cNvCxnSpPr/>
      </xdr:nvCxnSpPr>
      <xdr:spPr>
        <a:xfrm>
          <a:off x="13567258152" y="45581957"/>
          <a:ext cx="34511" cy="641902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378928</xdr:colOff>
      <xdr:row>248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A3941DB-1D3F-BA5C-545E-43CB3E24CD03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427243</xdr:colOff>
      <xdr:row>226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EE305E30-B2CB-845D-F5FB-53EC4B2B7C7B}"/>
                </a:ext>
              </a:extLst>
            </xdr:cNvPr>
            <xdr:cNvSpPr txBox="1"/>
          </xdr:nvSpPr>
          <xdr:spPr>
            <a:xfrm>
              <a:off x="13565314566" y="45460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663822</xdr:colOff>
      <xdr:row>223</xdr:row>
      <xdr:rowOff>7596</xdr:rowOff>
    </xdr:from>
    <xdr:ext cx="126445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8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8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6B41A4F5-4399-70E4-0FF5-8DC6C02AC375}"/>
                </a:ext>
              </a:extLst>
            </xdr:cNvPr>
            <xdr:cNvSpPr txBox="1"/>
          </xdr:nvSpPr>
          <xdr:spPr>
            <a:xfrm rot="2797953">
              <a:off x="13566682110" y="45865382"/>
              <a:ext cx="2320821" cy="12644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800" b="0" i="0">
                  <a:latin typeface="Cambria Math" panose="02040503050406030204" pitchFamily="18" charset="0"/>
                </a:rPr>
                <a:t>𝑌=2,000−4𝑋</a:t>
              </a:r>
              <a:endParaRPr lang="en-US" sz="800"/>
            </a:p>
          </xdr:txBody>
        </xdr:sp>
      </mc:Fallback>
    </mc:AlternateContent>
    <xdr:clientData/>
  </xdr:oneCellAnchor>
  <xdr:oneCellAnchor>
    <xdr:from>
      <xdr:col>2</xdr:col>
      <xdr:colOff>628072</xdr:colOff>
      <xdr:row>225</xdr:row>
      <xdr:rowOff>2954</xdr:rowOff>
    </xdr:from>
    <xdr:ext cx="2320821" cy="11054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7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7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7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EF072FC5-D23E-EA16-77BC-C70D620AB768}"/>
                </a:ext>
              </a:extLst>
            </xdr:cNvPr>
            <xdr:cNvSpPr txBox="1"/>
          </xdr:nvSpPr>
          <xdr:spPr>
            <a:xfrm rot="1151448">
              <a:off x="13565620672" y="45163878"/>
              <a:ext cx="2320821" cy="11054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700" b="0" i="0">
                  <a:latin typeface="Cambria Math" panose="02040503050406030204" pitchFamily="18" charset="0"/>
                </a:rPr>
                <a:t>𝑌=600−0.4𝑋</a:t>
              </a:r>
              <a:endParaRPr lang="en-US" sz="700"/>
            </a:p>
          </xdr:txBody>
        </xdr:sp>
      </mc:Fallback>
    </mc:AlternateContent>
    <xdr:clientData/>
  </xdr:oneCellAnchor>
  <xdr:oneCellAnchor>
    <xdr:from>
      <xdr:col>3</xdr:col>
      <xdr:colOff>399634</xdr:colOff>
      <xdr:row>240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EFE5BF8E-2CD7-769B-DED6-915F49D806EF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241</xdr:row>
      <xdr:rowOff>96630</xdr:rowOff>
    </xdr:from>
    <xdr:to>
      <xdr:col>2</xdr:col>
      <xdr:colOff>635000</xdr:colOff>
      <xdr:row>248</xdr:row>
      <xdr:rowOff>41413</xdr:rowOff>
    </xdr:to>
    <xdr:cxnSp macro="">
      <xdr:nvCxnSpPr>
        <xdr:cNvPr id="66" name="Straight Connector 65">
          <a:extLst>
            <a:ext uri="{FF2B5EF4-FFF2-40B4-BE49-F238E27FC236}">
              <a16:creationId xmlns:a16="http://schemas.microsoft.com/office/drawing/2014/main" id="{7F8F3893-2919-1D21-196A-467E4D530F70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241</xdr:row>
      <xdr:rowOff>62119</xdr:rowOff>
    </xdr:from>
    <xdr:to>
      <xdr:col>4</xdr:col>
      <xdr:colOff>234674</xdr:colOff>
      <xdr:row>241</xdr:row>
      <xdr:rowOff>75924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EF26860F-7689-9D60-334E-7B4110948ADF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240</xdr:row>
      <xdr:rowOff>144945</xdr:rowOff>
    </xdr:from>
    <xdr:to>
      <xdr:col>2</xdr:col>
      <xdr:colOff>717826</xdr:colOff>
      <xdr:row>241</xdr:row>
      <xdr:rowOff>124239</xdr:rowOff>
    </xdr:to>
    <xdr:sp macro="" textlink="">
      <xdr:nvSpPr>
        <xdr:cNvPr id="74" name="Oval 73">
          <a:extLst>
            <a:ext uri="{FF2B5EF4-FFF2-40B4-BE49-F238E27FC236}">
              <a16:creationId xmlns:a16="http://schemas.microsoft.com/office/drawing/2014/main" id="{29B34CCF-B3BD-D35D-056B-CE4C4ACBEFEB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238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D35EE367-0153-D4A7-8026-ECE411042FE5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238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7C8F3656-8126-5627-EB55-0C15FA424774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278366</xdr:colOff>
      <xdr:row>257</xdr:row>
      <xdr:rowOff>15017</xdr:rowOff>
    </xdr:from>
    <xdr:to>
      <xdr:col>4</xdr:col>
      <xdr:colOff>291687</xdr:colOff>
      <xdr:row>270</xdr:row>
      <xdr:rowOff>194558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F8640620-75DD-2C4E-A6A0-4FBCCFA0F726}"/>
            </a:ext>
          </a:extLst>
        </xdr:cNvPr>
        <xdr:cNvCxnSpPr/>
      </xdr:nvCxnSpPr>
      <xdr:spPr>
        <a:xfrm flipH="1" flipV="1">
          <a:off x="13566621357" y="47205180"/>
          <a:ext cx="13321" cy="27954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659403</xdr:colOff>
      <xdr:row>270</xdr:row>
      <xdr:rowOff>29921</xdr:rowOff>
    </xdr:from>
    <xdr:to>
      <xdr:col>4</xdr:col>
      <xdr:colOff>498168</xdr:colOff>
      <xdr:row>270</xdr:row>
      <xdr:rowOff>36507</xdr:rowOff>
    </xdr:to>
    <xdr:cxnSp macro="">
      <xdr:nvCxnSpPr>
        <xdr:cNvPr id="133" name="Straight Arrow Connector 132">
          <a:extLst>
            <a:ext uri="{FF2B5EF4-FFF2-40B4-BE49-F238E27FC236}">
              <a16:creationId xmlns:a16="http://schemas.microsoft.com/office/drawing/2014/main" id="{4AECB0B8-7240-D745-86EC-815D0A20EE51}"/>
            </a:ext>
          </a:extLst>
        </xdr:cNvPr>
        <xdr:cNvCxnSpPr/>
      </xdr:nvCxnSpPr>
      <xdr:spPr>
        <a:xfrm>
          <a:off x="13566414876" y="49836008"/>
          <a:ext cx="3151808" cy="658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269</xdr:row>
      <xdr:rowOff>153199</xdr:rowOff>
    </xdr:from>
    <xdr:to>
      <xdr:col>1</xdr:col>
      <xdr:colOff>184178</xdr:colOff>
      <xdr:row>270</xdr:row>
      <xdr:rowOff>121283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D9C9FEE6-6868-5F43-B925-5100316F80F9}"/>
                </a:ext>
              </a:extLst>
            </xdr:cNvPr>
            <xdr:cNvSpPr txBox="1"/>
          </xdr:nvSpPr>
          <xdr:spPr>
            <a:xfrm>
              <a:off x="13569213648" y="49759123"/>
              <a:ext cx="1012439" cy="16824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endParaRPr lang="en-US" sz="1100"/>
            </a:p>
          </xdr:txBody>
        </xdr:sp>
      </mc:Fallback>
    </mc:AlternateContent>
    <xdr:clientData/>
  </xdr:twoCellAnchor>
  <xdr:twoCellAnchor>
    <xdr:from>
      <xdr:col>3</xdr:col>
      <xdr:colOff>618406</xdr:colOff>
      <xdr:row>256</xdr:row>
      <xdr:rowOff>0</xdr:rowOff>
    </xdr:from>
    <xdr:to>
      <xdr:col>4</xdr:col>
      <xdr:colOff>802584</xdr:colOff>
      <xdr:row>256</xdr:row>
      <xdr:rowOff>172100</xdr:rowOff>
    </xdr:to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9D607ACB-1D74-E845-B7FD-71916B79E50C}"/>
                </a:ext>
              </a:extLst>
            </xdr:cNvPr>
            <xdr:cNvSpPr txBox="1"/>
          </xdr:nvSpPr>
          <xdr:spPr>
            <a:xfrm>
              <a:off x="13566110460" y="46976196"/>
              <a:ext cx="1012438" cy="1721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</a:t>
              </a:r>
              <a:endParaRPr lang="en-US" sz="1100"/>
            </a:p>
          </xdr:txBody>
        </xdr:sp>
      </mc:Fallback>
    </mc:AlternateContent>
    <xdr:clientData/>
  </xdr:twoCellAnchor>
  <xdr:oneCellAnchor>
    <xdr:from>
      <xdr:col>0</xdr:col>
      <xdr:colOff>351319</xdr:colOff>
      <xdr:row>270</xdr:row>
      <xdr:rowOff>92589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6" name="TextBox 135">
              <a:extLst>
                <a:ext uri="{FF2B5EF4-FFF2-40B4-BE49-F238E27FC236}">
                  <a16:creationId xmlns:a16="http://schemas.microsoft.com/office/drawing/2014/main" id="{31533A41-8410-8447-A943-CA74C9DFA12D}"/>
                </a:ext>
              </a:extLst>
            </xdr:cNvPr>
            <xdr:cNvSpPr txBox="1"/>
          </xdr:nvSpPr>
          <xdr:spPr>
            <a:xfrm>
              <a:off x="13567875273" y="49898676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292054</xdr:colOff>
      <xdr:row>260</xdr:row>
      <xdr:rowOff>85105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F495AD38-34AD-5744-AEB7-43F62D117D91}"/>
                </a:ext>
              </a:extLst>
            </xdr:cNvPr>
            <xdr:cNvSpPr txBox="1"/>
          </xdr:nvSpPr>
          <xdr:spPr>
            <a:xfrm>
              <a:off x="13565449755" y="47889562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593587</xdr:colOff>
      <xdr:row>260</xdr:row>
      <xdr:rowOff>175215</xdr:rowOff>
    </xdr:from>
    <xdr:to>
      <xdr:col>4</xdr:col>
      <xdr:colOff>296434</xdr:colOff>
      <xdr:row>263</xdr:row>
      <xdr:rowOff>55217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2F7DAC75-5609-0143-958A-4D3FB72E2C95}"/>
            </a:ext>
          </a:extLst>
        </xdr:cNvPr>
        <xdr:cNvCxnSpPr/>
      </xdr:nvCxnSpPr>
      <xdr:spPr>
        <a:xfrm>
          <a:off x="13566616610" y="47979672"/>
          <a:ext cx="1359368" cy="480491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572880</xdr:colOff>
      <xdr:row>263</xdr:row>
      <xdr:rowOff>36868</xdr:rowOff>
    </xdr:from>
    <xdr:to>
      <xdr:col>2</xdr:col>
      <xdr:colOff>624384</xdr:colOff>
      <xdr:row>270</xdr:row>
      <xdr:rowOff>41413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F9C85AC9-7562-0A48-B31D-1604E7137C7A}"/>
            </a:ext>
          </a:extLst>
        </xdr:cNvPr>
        <xdr:cNvCxnSpPr/>
      </xdr:nvCxnSpPr>
      <xdr:spPr>
        <a:xfrm>
          <a:off x="13567945181" y="48441814"/>
          <a:ext cx="879765" cy="1405686"/>
        </a:xfrm>
        <a:prstGeom prst="line">
          <a:avLst/>
        </a:prstGeom>
        <a:ln w="76200"/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393424</xdr:colOff>
      <xdr:row>259</xdr:row>
      <xdr:rowOff>52700</xdr:rowOff>
    </xdr:from>
    <xdr:ext cx="315055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→2,000−4∗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B2D19ABF-E990-1E41-AD37-1A57EDB187DB}"/>
                </a:ext>
              </a:extLst>
            </xdr:cNvPr>
            <xdr:cNvSpPr txBox="1"/>
          </xdr:nvSpPr>
          <xdr:spPr>
            <a:xfrm>
              <a:off x="13560056023" y="53503135"/>
              <a:ext cx="315055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→2,000−4∗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solidFill>
                    <a:srgbClr val="0070C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378928</xdr:colOff>
      <xdr:row>270</xdr:row>
      <xdr:rowOff>99491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388.89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E72FA81F-D1AD-2449-817E-160A4C603259}"/>
                </a:ext>
              </a:extLst>
            </xdr:cNvPr>
            <xdr:cNvSpPr txBox="1"/>
          </xdr:nvSpPr>
          <xdr:spPr>
            <a:xfrm>
              <a:off x="13567019403" y="49905578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388.89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399634</xdr:colOff>
      <xdr:row>262</xdr:row>
      <xdr:rowOff>161610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444.44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5" name="TextBox 144">
              <a:extLst>
                <a:ext uri="{FF2B5EF4-FFF2-40B4-BE49-F238E27FC236}">
                  <a16:creationId xmlns:a16="http://schemas.microsoft.com/office/drawing/2014/main" id="{B9FD81C1-1EEF-2849-A3CF-DD6FA58CDA6B}"/>
                </a:ext>
              </a:extLst>
            </xdr:cNvPr>
            <xdr:cNvSpPr txBox="1"/>
          </xdr:nvSpPr>
          <xdr:spPr>
            <a:xfrm>
              <a:off x="13565342175" y="4836639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444.44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579782</xdr:colOff>
      <xdr:row>263</xdr:row>
      <xdr:rowOff>96630</xdr:rowOff>
    </xdr:from>
    <xdr:to>
      <xdr:col>2</xdr:col>
      <xdr:colOff>635000</xdr:colOff>
      <xdr:row>270</xdr:row>
      <xdr:rowOff>41413</xdr:rowOff>
    </xdr:to>
    <xdr:cxnSp macro="">
      <xdr:nvCxnSpPr>
        <xdr:cNvPr id="146" name="Straight Connector 145">
          <a:extLst>
            <a:ext uri="{FF2B5EF4-FFF2-40B4-BE49-F238E27FC236}">
              <a16:creationId xmlns:a16="http://schemas.microsoft.com/office/drawing/2014/main" id="{ABEB08C0-5DEE-134A-BC46-4AC3C700311B}"/>
            </a:ext>
          </a:extLst>
        </xdr:cNvPr>
        <xdr:cNvCxnSpPr/>
      </xdr:nvCxnSpPr>
      <xdr:spPr>
        <a:xfrm>
          <a:off x="13567934565" y="48501576"/>
          <a:ext cx="55218" cy="1345924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676413</xdr:colOff>
      <xdr:row>263</xdr:row>
      <xdr:rowOff>62119</xdr:rowOff>
    </xdr:from>
    <xdr:to>
      <xdr:col>4</xdr:col>
      <xdr:colOff>234674</xdr:colOff>
      <xdr:row>263</xdr:row>
      <xdr:rowOff>75924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8EF83651-94E3-8E47-B018-E7785B65C77B}"/>
            </a:ext>
          </a:extLst>
        </xdr:cNvPr>
        <xdr:cNvCxnSpPr/>
      </xdr:nvCxnSpPr>
      <xdr:spPr>
        <a:xfrm flipH="1" flipV="1">
          <a:off x="13566678370" y="48467065"/>
          <a:ext cx="1214782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538369</xdr:colOff>
      <xdr:row>262</xdr:row>
      <xdr:rowOff>144945</xdr:rowOff>
    </xdr:from>
    <xdr:to>
      <xdr:col>2</xdr:col>
      <xdr:colOff>717826</xdr:colOff>
      <xdr:row>263</xdr:row>
      <xdr:rowOff>124239</xdr:rowOff>
    </xdr:to>
    <xdr:sp macro="" textlink="">
      <xdr:nvSpPr>
        <xdr:cNvPr id="148" name="Oval 147">
          <a:extLst>
            <a:ext uri="{FF2B5EF4-FFF2-40B4-BE49-F238E27FC236}">
              <a16:creationId xmlns:a16="http://schemas.microsoft.com/office/drawing/2014/main" id="{452043D5-3F07-D14E-A495-E2E870F4768E}"/>
            </a:ext>
          </a:extLst>
        </xdr:cNvPr>
        <xdr:cNvSpPr/>
      </xdr:nvSpPr>
      <xdr:spPr>
        <a:xfrm>
          <a:off x="13567851739" y="48349728"/>
          <a:ext cx="179457" cy="1794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785106</xdr:colOff>
      <xdr:row>260</xdr:row>
      <xdr:rowOff>62812</xdr:rowOff>
    </xdr:from>
    <xdr:ext cx="173766" cy="232082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=2,000−4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537C5A44-0554-8D48-81C3-397788DA944E}"/>
                </a:ext>
              </a:extLst>
            </xdr:cNvPr>
            <xdr:cNvSpPr txBox="1"/>
          </xdr:nvSpPr>
          <xdr:spPr>
            <a:xfrm rot="3401299">
              <a:off x="13567365426" y="48940797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𝑌=2,000−4𝑋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151821</xdr:colOff>
      <xdr:row>260</xdr:row>
      <xdr:rowOff>130095</xdr:rowOff>
    </xdr:from>
    <xdr:ext cx="232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=600−0.4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𝑋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CEBF65D0-F453-4442-91F2-E86D05FF794A}"/>
                </a:ext>
              </a:extLst>
            </xdr:cNvPr>
            <xdr:cNvSpPr txBox="1"/>
          </xdr:nvSpPr>
          <xdr:spPr>
            <a:xfrm rot="1317619">
              <a:off x="13566096923" y="47934552"/>
              <a:ext cx="232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𝑌=600−0.4𝑋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179456</xdr:colOff>
      <xdr:row>266</xdr:row>
      <xdr:rowOff>165652</xdr:rowOff>
    </xdr:from>
    <xdr:to>
      <xdr:col>2</xdr:col>
      <xdr:colOff>227772</xdr:colOff>
      <xdr:row>271</xdr:row>
      <xdr:rowOff>165652</xdr:rowOff>
    </xdr:to>
    <xdr:cxnSp macro="">
      <xdr:nvCxnSpPr>
        <xdr:cNvPr id="169" name="Straight Connector 168">
          <a:extLst>
            <a:ext uri="{FF2B5EF4-FFF2-40B4-BE49-F238E27FC236}">
              <a16:creationId xmlns:a16="http://schemas.microsoft.com/office/drawing/2014/main" id="{6DD2139B-BA37-4E86-1CCB-F3675FDA2639}"/>
            </a:ext>
          </a:extLst>
        </xdr:cNvPr>
        <xdr:cNvCxnSpPr/>
      </xdr:nvCxnSpPr>
      <xdr:spPr>
        <a:xfrm>
          <a:off x="13568341793" y="55017228"/>
          <a:ext cx="48316" cy="100081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1</xdr:col>
      <xdr:colOff>276087</xdr:colOff>
      <xdr:row>272</xdr:row>
      <xdr:rowOff>29402</xdr:rowOff>
    </xdr:from>
    <xdr:ext cx="146035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0" name="TextBox 169">
              <a:extLst>
                <a:ext uri="{FF2B5EF4-FFF2-40B4-BE49-F238E27FC236}">
                  <a16:creationId xmlns:a16="http://schemas.microsoft.com/office/drawing/2014/main" id="{9257AE1F-C1A1-B3A7-848B-1FA4B76DA63B}"/>
                </a:ext>
              </a:extLst>
            </xdr:cNvPr>
            <xdr:cNvSpPr txBox="1"/>
          </xdr:nvSpPr>
          <xdr:spPr>
            <a:xfrm>
              <a:off x="13567661389" y="56081956"/>
              <a:ext cx="146035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248478</xdr:colOff>
      <xdr:row>266</xdr:row>
      <xdr:rowOff>165652</xdr:rowOff>
    </xdr:from>
    <xdr:to>
      <xdr:col>4</xdr:col>
      <xdr:colOff>269185</xdr:colOff>
      <xdr:row>266</xdr:row>
      <xdr:rowOff>179457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31E30D5B-5A82-9409-C396-30928AC9708B}"/>
            </a:ext>
          </a:extLst>
        </xdr:cNvPr>
        <xdr:cNvCxnSpPr/>
      </xdr:nvCxnSpPr>
      <xdr:spPr>
        <a:xfrm flipH="1">
          <a:off x="13566643859" y="55017228"/>
          <a:ext cx="1677228" cy="13805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103532</xdr:colOff>
      <xdr:row>266</xdr:row>
      <xdr:rowOff>75923</xdr:rowOff>
    </xdr:from>
    <xdr:to>
      <xdr:col>2</xdr:col>
      <xdr:colOff>282989</xdr:colOff>
      <xdr:row>267</xdr:row>
      <xdr:rowOff>55217</xdr:rowOff>
    </xdr:to>
    <xdr:sp macro="" textlink="">
      <xdr:nvSpPr>
        <xdr:cNvPr id="175" name="Oval 174">
          <a:extLst>
            <a:ext uri="{FF2B5EF4-FFF2-40B4-BE49-F238E27FC236}">
              <a16:creationId xmlns:a16="http://schemas.microsoft.com/office/drawing/2014/main" id="{A2234B7E-FA37-E32A-6BCA-A443F9EADB9C}"/>
            </a:ext>
          </a:extLst>
        </xdr:cNvPr>
        <xdr:cNvSpPr/>
      </xdr:nvSpPr>
      <xdr:spPr>
        <a:xfrm>
          <a:off x="13568286576" y="54927499"/>
          <a:ext cx="179457" cy="179457"/>
        </a:xfrm>
        <a:prstGeom prst="ellipse">
          <a:avLst/>
        </a:prstGeom>
        <a:solidFill>
          <a:schemeClr val="accent3">
            <a:lumMod val="60000"/>
            <a:lumOff val="40000"/>
          </a:schemeClr>
        </a:solidFill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337514</xdr:colOff>
      <xdr:row>266</xdr:row>
      <xdr:rowOff>120197</xdr:rowOff>
    </xdr:from>
    <xdr:ext cx="199949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𝟒𝟎𝟎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B6361426-7CED-B1CE-1FE1-C6CAE8894893}"/>
                </a:ext>
              </a:extLst>
            </xdr:cNvPr>
            <xdr:cNvSpPr txBox="1"/>
          </xdr:nvSpPr>
          <xdr:spPr>
            <a:xfrm>
              <a:off x="13565404295" y="54971773"/>
              <a:ext cx="199949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𝟒𝟎𝟎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4</xdr:col>
      <xdr:colOff>511006</xdr:colOff>
      <xdr:row>291</xdr:row>
      <xdr:rowOff>195385</xdr:rowOff>
    </xdr:from>
    <xdr:to>
      <xdr:col>4</xdr:col>
      <xdr:colOff>511006</xdr:colOff>
      <xdr:row>302</xdr:row>
      <xdr:rowOff>67633</xdr:rowOff>
    </xdr:to>
    <xdr:cxnSp macro="">
      <xdr:nvCxnSpPr>
        <xdr:cNvPr id="178" name="Straight Arrow Connector 177">
          <a:extLst>
            <a:ext uri="{FF2B5EF4-FFF2-40B4-BE49-F238E27FC236}">
              <a16:creationId xmlns:a16="http://schemas.microsoft.com/office/drawing/2014/main" id="{9101F405-6E22-3A06-0553-95476B10B635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300</xdr:row>
      <xdr:rowOff>105206</xdr:rowOff>
    </xdr:from>
    <xdr:to>
      <xdr:col>5</xdr:col>
      <xdr:colOff>26302</xdr:colOff>
      <xdr:row>300</xdr:row>
      <xdr:rowOff>112721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ABF36868-0D03-6AC8-E263-543EC0CDB1BD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293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2" name="TextBox 181">
              <a:extLst>
                <a:ext uri="{FF2B5EF4-FFF2-40B4-BE49-F238E27FC236}">
                  <a16:creationId xmlns:a16="http://schemas.microsoft.com/office/drawing/2014/main" id="{B599DA0E-2E87-35E5-4B02-0BF30462B322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300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5522D942-4A80-2B0B-52F3-376B98BB1542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293</xdr:row>
      <xdr:rowOff>195384</xdr:rowOff>
    </xdr:from>
    <xdr:to>
      <xdr:col>4</xdr:col>
      <xdr:colOff>518521</xdr:colOff>
      <xdr:row>300</xdr:row>
      <xdr:rowOff>108964</xdr:rowOff>
    </xdr:to>
    <xdr:sp macro="" textlink="">
      <xdr:nvSpPr>
        <xdr:cNvPr id="184" name="Freeform 183">
          <a:extLst>
            <a:ext uri="{FF2B5EF4-FFF2-40B4-BE49-F238E27FC236}">
              <a16:creationId xmlns:a16="http://schemas.microsoft.com/office/drawing/2014/main" id="{7B0A7964-83E6-5EDE-C814-2D48D7A8A08B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511006</xdr:colOff>
      <xdr:row>313</xdr:row>
      <xdr:rowOff>195385</xdr:rowOff>
    </xdr:from>
    <xdr:to>
      <xdr:col>4</xdr:col>
      <xdr:colOff>511006</xdr:colOff>
      <xdr:row>324</xdr:row>
      <xdr:rowOff>67633</xdr:rowOff>
    </xdr:to>
    <xdr:cxnSp macro="">
      <xdr:nvCxnSpPr>
        <xdr:cNvPr id="185" name="Straight Arrow Connector 184">
          <a:extLst>
            <a:ext uri="{FF2B5EF4-FFF2-40B4-BE49-F238E27FC236}">
              <a16:creationId xmlns:a16="http://schemas.microsoft.com/office/drawing/2014/main" id="{A6D046F4-3AA6-624B-ACD9-DD6E7FDA4D73}"/>
            </a:ext>
          </a:extLst>
        </xdr:cNvPr>
        <xdr:cNvCxnSpPr/>
      </xdr:nvCxnSpPr>
      <xdr:spPr>
        <a:xfrm flipV="1">
          <a:off x="13539642840" y="59430740"/>
          <a:ext cx="0" cy="21041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604941</xdr:colOff>
      <xdr:row>322</xdr:row>
      <xdr:rowOff>105206</xdr:rowOff>
    </xdr:from>
    <xdr:to>
      <xdr:col>5</xdr:col>
      <xdr:colOff>26302</xdr:colOff>
      <xdr:row>322</xdr:row>
      <xdr:rowOff>112721</xdr:rowOff>
    </xdr:to>
    <xdr:cxnSp macro="">
      <xdr:nvCxnSpPr>
        <xdr:cNvPr id="191" name="Straight Arrow Connector 190">
          <a:extLst>
            <a:ext uri="{FF2B5EF4-FFF2-40B4-BE49-F238E27FC236}">
              <a16:creationId xmlns:a16="http://schemas.microsoft.com/office/drawing/2014/main" id="{EDE24759-56C8-CB47-8C5F-041CCE4A5B1C}"/>
            </a:ext>
          </a:extLst>
        </xdr:cNvPr>
        <xdr:cNvCxnSpPr/>
      </xdr:nvCxnSpPr>
      <xdr:spPr>
        <a:xfrm>
          <a:off x="13539300917" y="61166656"/>
          <a:ext cx="2727870" cy="75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232958</xdr:colOff>
      <xdr:row>315</xdr:row>
      <xdr:rowOff>83863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𝑌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4" name="TextBox 193">
              <a:extLst>
                <a:ext uri="{FF2B5EF4-FFF2-40B4-BE49-F238E27FC236}">
                  <a16:creationId xmlns:a16="http://schemas.microsoft.com/office/drawing/2014/main" id="{58CA67B3-8E40-1042-9BC0-7735946D5054}"/>
                </a:ext>
              </a:extLst>
            </xdr:cNvPr>
            <xdr:cNvSpPr txBox="1"/>
          </xdr:nvSpPr>
          <xdr:spPr>
            <a:xfrm>
              <a:off x="13538788656" y="59725017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𝑌_𝑀𝐴𝑋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56361</xdr:colOff>
      <xdr:row>322</xdr:row>
      <xdr:rowOff>147738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8" name="TextBox 197">
              <a:extLst>
                <a:ext uri="{FF2B5EF4-FFF2-40B4-BE49-F238E27FC236}">
                  <a16:creationId xmlns:a16="http://schemas.microsoft.com/office/drawing/2014/main" id="{C0261491-EB08-0E49-A72F-462E1F6C2DC9}"/>
                </a:ext>
              </a:extLst>
            </xdr:cNvPr>
            <xdr:cNvSpPr txBox="1"/>
          </xdr:nvSpPr>
          <xdr:spPr>
            <a:xfrm>
              <a:off x="13540618508" y="6120918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601184</xdr:colOff>
      <xdr:row>315</xdr:row>
      <xdr:rowOff>195384</xdr:rowOff>
    </xdr:from>
    <xdr:to>
      <xdr:col>4</xdr:col>
      <xdr:colOff>518521</xdr:colOff>
      <xdr:row>322</xdr:row>
      <xdr:rowOff>108964</xdr:rowOff>
    </xdr:to>
    <xdr:sp macro="" textlink="">
      <xdr:nvSpPr>
        <xdr:cNvPr id="201" name="Freeform 200">
          <a:extLst>
            <a:ext uri="{FF2B5EF4-FFF2-40B4-BE49-F238E27FC236}">
              <a16:creationId xmlns:a16="http://schemas.microsoft.com/office/drawing/2014/main" id="{F2CA82FF-0A0D-4944-9D6C-1766BC7E0501}"/>
            </a:ext>
          </a:extLst>
        </xdr:cNvPr>
        <xdr:cNvSpPr/>
      </xdr:nvSpPr>
      <xdr:spPr>
        <a:xfrm>
          <a:off x="13539635325" y="59836538"/>
          <a:ext cx="1570592" cy="1333876"/>
        </a:xfrm>
        <a:custGeom>
          <a:avLst/>
          <a:gdLst>
            <a:gd name="connsiteX0" fmla="*/ 0 w 1570592"/>
            <a:gd name="connsiteY0" fmla="*/ 0 h 1333876"/>
            <a:gd name="connsiteX1" fmla="*/ 1029527 w 1570592"/>
            <a:gd name="connsiteY1" fmla="*/ 379498 h 1333876"/>
            <a:gd name="connsiteX2" fmla="*/ 1570592 w 1570592"/>
            <a:gd name="connsiteY2" fmla="*/ 1333876 h 13338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0592" h="1333876">
              <a:moveTo>
                <a:pt x="0" y="0"/>
              </a:moveTo>
              <a:cubicBezTo>
                <a:pt x="383881" y="78592"/>
                <a:pt x="767762" y="157185"/>
                <a:pt x="1029527" y="379498"/>
              </a:cubicBezTo>
              <a:cubicBezTo>
                <a:pt x="1291292" y="601811"/>
                <a:pt x="1430942" y="967843"/>
                <a:pt x="1570592" y="133387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3758</xdr:colOff>
      <xdr:row>315</xdr:row>
      <xdr:rowOff>170650</xdr:rowOff>
    </xdr:from>
    <xdr:to>
      <xdr:col>4</xdr:col>
      <xdr:colOff>507248</xdr:colOff>
      <xdr:row>322</xdr:row>
      <xdr:rowOff>101450</xdr:rowOff>
    </xdr:to>
    <xdr:sp macro="" textlink="">
      <xdr:nvSpPr>
        <xdr:cNvPr id="202" name="Freeform 201">
          <a:extLst>
            <a:ext uri="{FF2B5EF4-FFF2-40B4-BE49-F238E27FC236}">
              <a16:creationId xmlns:a16="http://schemas.microsoft.com/office/drawing/2014/main" id="{D7E72E7C-0B62-C935-AA87-263891CDD9DF}"/>
            </a:ext>
          </a:extLst>
        </xdr:cNvPr>
        <xdr:cNvSpPr/>
      </xdr:nvSpPr>
      <xdr:spPr>
        <a:xfrm>
          <a:off x="13539646598" y="62855295"/>
          <a:ext cx="2156745" cy="1351096"/>
        </a:xfrm>
        <a:custGeom>
          <a:avLst/>
          <a:gdLst>
            <a:gd name="connsiteX0" fmla="*/ 0 w 2156745"/>
            <a:gd name="connsiteY0" fmla="*/ 9705 h 1351096"/>
            <a:gd name="connsiteX1" fmla="*/ 1176065 w 2156745"/>
            <a:gd name="connsiteY1" fmla="*/ 197575 h 1351096"/>
            <a:gd name="connsiteX2" fmla="*/ 2156745 w 2156745"/>
            <a:gd name="connsiteY2" fmla="*/ 1351096 h 135109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56745" h="1351096">
              <a:moveTo>
                <a:pt x="0" y="9705"/>
              </a:moveTo>
              <a:cubicBezTo>
                <a:pt x="408303" y="-8143"/>
                <a:pt x="816607" y="-25990"/>
                <a:pt x="1176065" y="197575"/>
              </a:cubicBezTo>
              <a:cubicBezTo>
                <a:pt x="1535523" y="421140"/>
                <a:pt x="1846134" y="886118"/>
                <a:pt x="2156745" y="1351096"/>
              </a:cubicBezTo>
            </a:path>
          </a:pathLst>
        </a:custGeom>
        <a:ln w="38100"/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00B050"/>
            </a:solidFill>
          </a:endParaRPr>
        </a:p>
      </xdr:txBody>
    </xdr:sp>
    <xdr:clientData/>
  </xdr:twoCellAnchor>
  <xdr:oneCellAnchor>
    <xdr:from>
      <xdr:col>1</xdr:col>
      <xdr:colOff>270533</xdr:colOff>
      <xdr:row>322</xdr:row>
      <xdr:rowOff>132708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Sup>
                      <m:sSub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Sup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𝑋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</m:sup>
                    </m:sSubSup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236D9E60-003D-9375-468D-86FFD9BD0DD2}"/>
                </a:ext>
              </a:extLst>
            </xdr:cNvPr>
            <xdr:cNvSpPr txBox="1"/>
          </xdr:nvSpPr>
          <xdr:spPr>
            <a:xfrm>
              <a:off x="13541230963" y="64237649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𝑋</a:t>
              </a:r>
              <a:r>
                <a:rPr lang="he-IL" sz="1100" b="0" i="0">
                  <a:latin typeface="Cambria Math" panose="02040503050406030204" pitchFamily="18" charset="0"/>
                </a:rPr>
                <a:t>_</a:t>
              </a:r>
              <a:r>
                <a:rPr lang="en-US" sz="1100" b="0" i="0">
                  <a:latin typeface="Cambria Math" panose="02040503050406030204" pitchFamily="18" charset="0"/>
                </a:rPr>
                <a:t>𝑀𝐴𝑋^</a:t>
              </a:r>
              <a:r>
                <a:rPr lang="he-IL" sz="1100" b="0" i="0">
                  <a:latin typeface="Cambria Math" panose="02040503050406030204" pitchFamily="18" charset="0"/>
                </a:rPr>
                <a:t>∗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221686</xdr:colOff>
      <xdr:row>295</xdr:row>
      <xdr:rowOff>120236</xdr:rowOff>
    </xdr:from>
    <xdr:to>
      <xdr:col>3</xdr:col>
      <xdr:colOff>353195</xdr:colOff>
      <xdr:row>296</xdr:row>
      <xdr:rowOff>75148</xdr:rowOff>
    </xdr:to>
    <xdr:sp macro="" textlink="">
      <xdr:nvSpPr>
        <xdr:cNvPr id="212" name="Oval 211">
          <a:extLst>
            <a:ext uri="{FF2B5EF4-FFF2-40B4-BE49-F238E27FC236}">
              <a16:creationId xmlns:a16="http://schemas.microsoft.com/office/drawing/2014/main" id="{9AAA57ED-83EC-6F84-8EA0-CB8F1E4F1125}"/>
            </a:ext>
          </a:extLst>
        </xdr:cNvPr>
        <xdr:cNvSpPr/>
      </xdr:nvSpPr>
      <xdr:spPr>
        <a:xfrm>
          <a:off x="13540627278" y="60167189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146539</xdr:colOff>
      <xdr:row>318</xdr:row>
      <xdr:rowOff>3757</xdr:rowOff>
    </xdr:from>
    <xdr:to>
      <xdr:col>3</xdr:col>
      <xdr:colOff>278048</xdr:colOff>
      <xdr:row>318</xdr:row>
      <xdr:rowOff>161568</xdr:rowOff>
    </xdr:to>
    <xdr:sp macro="" textlink="">
      <xdr:nvSpPr>
        <xdr:cNvPr id="214" name="Oval 213">
          <a:extLst>
            <a:ext uri="{FF2B5EF4-FFF2-40B4-BE49-F238E27FC236}">
              <a16:creationId xmlns:a16="http://schemas.microsoft.com/office/drawing/2014/main" id="{C49F3761-2EAD-3847-94E5-525D0A4CD88E}"/>
            </a:ext>
          </a:extLst>
        </xdr:cNvPr>
        <xdr:cNvSpPr/>
      </xdr:nvSpPr>
      <xdr:spPr>
        <a:xfrm>
          <a:off x="13540702425" y="63297100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232958</xdr:colOff>
      <xdr:row>316</xdr:row>
      <xdr:rowOff>108958</xdr:rowOff>
    </xdr:from>
    <xdr:to>
      <xdr:col>3</xdr:col>
      <xdr:colOff>244230</xdr:colOff>
      <xdr:row>318</xdr:row>
      <xdr:rowOff>82658</xdr:rowOff>
    </xdr:to>
    <xdr:cxnSp macro="">
      <xdr:nvCxnSpPr>
        <xdr:cNvPr id="217" name="Straight Arrow Connector 216">
          <a:extLst>
            <a:ext uri="{FF2B5EF4-FFF2-40B4-BE49-F238E27FC236}">
              <a16:creationId xmlns:a16="http://schemas.microsoft.com/office/drawing/2014/main" id="{BBAD17B9-48FB-B86F-F1FD-49384DECCEE5}"/>
            </a:ext>
          </a:extLst>
        </xdr:cNvPr>
        <xdr:cNvCxnSpPr/>
      </xdr:nvCxnSpPr>
      <xdr:spPr>
        <a:xfrm flipH="1" flipV="1">
          <a:off x="13540736243" y="62996502"/>
          <a:ext cx="11272" cy="37949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766509</xdr:colOff>
      <xdr:row>317</xdr:row>
      <xdr:rowOff>127751</xdr:rowOff>
    </xdr:from>
    <xdr:to>
      <xdr:col>3</xdr:col>
      <xdr:colOff>135267</xdr:colOff>
      <xdr:row>318</xdr:row>
      <xdr:rowOff>26302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15E54F99-9DC7-7D79-0176-D77425AA96B8}"/>
            </a:ext>
          </a:extLst>
        </xdr:cNvPr>
        <xdr:cNvCxnSpPr/>
      </xdr:nvCxnSpPr>
      <xdr:spPr>
        <a:xfrm flipV="1">
          <a:off x="13540845206" y="63218195"/>
          <a:ext cx="195386" cy="1014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526036</xdr:colOff>
      <xdr:row>318</xdr:row>
      <xdr:rowOff>108965</xdr:rowOff>
    </xdr:from>
    <xdr:to>
      <xdr:col>3</xdr:col>
      <xdr:colOff>120237</xdr:colOff>
      <xdr:row>319</xdr:row>
      <xdr:rowOff>15030</xdr:rowOff>
    </xdr:to>
    <xdr:cxnSp macro="">
      <xdr:nvCxnSpPr>
        <xdr:cNvPr id="225" name="Straight Arrow Connector 224">
          <a:extLst>
            <a:ext uri="{FF2B5EF4-FFF2-40B4-BE49-F238E27FC236}">
              <a16:creationId xmlns:a16="http://schemas.microsoft.com/office/drawing/2014/main" id="{4000E5F5-6919-8A08-C195-A12C33C9D715}"/>
            </a:ext>
          </a:extLst>
        </xdr:cNvPr>
        <xdr:cNvCxnSpPr/>
      </xdr:nvCxnSpPr>
      <xdr:spPr>
        <a:xfrm>
          <a:off x="13540860236" y="63402308"/>
          <a:ext cx="420829" cy="10896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180354</xdr:colOff>
      <xdr:row>315</xdr:row>
      <xdr:rowOff>172841</xdr:rowOff>
    </xdr:from>
    <xdr:to>
      <xdr:col>3</xdr:col>
      <xdr:colOff>311863</xdr:colOff>
      <xdr:row>316</xdr:row>
      <xdr:rowOff>127753</xdr:rowOff>
    </xdr:to>
    <xdr:sp macro="" textlink="">
      <xdr:nvSpPr>
        <xdr:cNvPr id="236" name="Oval 235">
          <a:extLst>
            <a:ext uri="{FF2B5EF4-FFF2-40B4-BE49-F238E27FC236}">
              <a16:creationId xmlns:a16="http://schemas.microsoft.com/office/drawing/2014/main" id="{BCA6176F-B12C-C940-B635-60A801A39083}"/>
            </a:ext>
          </a:extLst>
        </xdr:cNvPr>
        <xdr:cNvSpPr/>
      </xdr:nvSpPr>
      <xdr:spPr>
        <a:xfrm>
          <a:off x="13540668610" y="6427778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2</xdr:col>
      <xdr:colOff>665059</xdr:colOff>
      <xdr:row>317</xdr:row>
      <xdr:rowOff>41332</xdr:rowOff>
    </xdr:from>
    <xdr:to>
      <xdr:col>2</xdr:col>
      <xdr:colOff>796568</xdr:colOff>
      <xdr:row>317</xdr:row>
      <xdr:rowOff>199143</xdr:rowOff>
    </xdr:to>
    <xdr:sp macro="" textlink="">
      <xdr:nvSpPr>
        <xdr:cNvPr id="237" name="Oval 236">
          <a:extLst>
            <a:ext uri="{FF2B5EF4-FFF2-40B4-BE49-F238E27FC236}">
              <a16:creationId xmlns:a16="http://schemas.microsoft.com/office/drawing/2014/main" id="{FBCFAAE4-4A7B-4639-3013-EEC9CBDBCCB6}"/>
            </a:ext>
          </a:extLst>
        </xdr:cNvPr>
        <xdr:cNvSpPr/>
      </xdr:nvSpPr>
      <xdr:spPr>
        <a:xfrm>
          <a:off x="13541010533" y="64552072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C</a:t>
          </a:r>
        </a:p>
      </xdr:txBody>
    </xdr:sp>
    <xdr:clientData/>
  </xdr:twoCellAnchor>
  <xdr:twoCellAnchor>
    <xdr:from>
      <xdr:col>2</xdr:col>
      <xdr:colOff>409556</xdr:colOff>
      <xdr:row>318</xdr:row>
      <xdr:rowOff>120238</xdr:rowOff>
    </xdr:from>
    <xdr:to>
      <xdr:col>2</xdr:col>
      <xdr:colOff>541065</xdr:colOff>
      <xdr:row>319</xdr:row>
      <xdr:rowOff>75150</xdr:rowOff>
    </xdr:to>
    <xdr:sp macro="" textlink="">
      <xdr:nvSpPr>
        <xdr:cNvPr id="238" name="Oval 237">
          <a:extLst>
            <a:ext uri="{FF2B5EF4-FFF2-40B4-BE49-F238E27FC236}">
              <a16:creationId xmlns:a16="http://schemas.microsoft.com/office/drawing/2014/main" id="{E8CF4BF2-9781-B605-FEC0-B1E97E30F827}"/>
            </a:ext>
          </a:extLst>
        </xdr:cNvPr>
        <xdr:cNvSpPr/>
      </xdr:nvSpPr>
      <xdr:spPr>
        <a:xfrm>
          <a:off x="13541266036" y="64833877"/>
          <a:ext cx="131509" cy="15781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D</a:t>
          </a:r>
        </a:p>
      </xdr:txBody>
    </xdr:sp>
    <xdr:clientData/>
  </xdr:twoCellAnchor>
  <xdr:twoCellAnchor>
    <xdr:from>
      <xdr:col>5</xdr:col>
      <xdr:colOff>411892</xdr:colOff>
      <xdr:row>340</xdr:row>
      <xdr:rowOff>165901</xdr:rowOff>
    </xdr:from>
    <xdr:to>
      <xdr:col>5</xdr:col>
      <xdr:colOff>417613</xdr:colOff>
      <xdr:row>352</xdr:row>
      <xdr:rowOff>205946</xdr:rowOff>
    </xdr:to>
    <xdr:cxnSp macro="">
      <xdr:nvCxnSpPr>
        <xdr:cNvPr id="241" name="Straight Arrow Connector 240">
          <a:extLst>
            <a:ext uri="{FF2B5EF4-FFF2-40B4-BE49-F238E27FC236}">
              <a16:creationId xmlns:a16="http://schemas.microsoft.com/office/drawing/2014/main" id="{5F2924F0-3E53-8110-CC31-660A290BF2FC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351</xdr:row>
      <xdr:rowOff>137297</xdr:rowOff>
    </xdr:from>
    <xdr:to>
      <xdr:col>5</xdr:col>
      <xdr:colOff>755136</xdr:colOff>
      <xdr:row>351</xdr:row>
      <xdr:rowOff>143018</xdr:rowOff>
    </xdr:to>
    <xdr:cxnSp macro="">
      <xdr:nvCxnSpPr>
        <xdr:cNvPr id="242" name="Straight Arrow Connector 241">
          <a:extLst>
            <a:ext uri="{FF2B5EF4-FFF2-40B4-BE49-F238E27FC236}">
              <a16:creationId xmlns:a16="http://schemas.microsoft.com/office/drawing/2014/main" id="{CB99AAD5-1918-F49D-4E64-B20A1BA543AA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343</xdr:row>
      <xdr:rowOff>108694</xdr:rowOff>
    </xdr:from>
    <xdr:to>
      <xdr:col>5</xdr:col>
      <xdr:colOff>429054</xdr:colOff>
      <xdr:row>345</xdr:row>
      <xdr:rowOff>194504</xdr:rowOff>
    </xdr:to>
    <xdr:cxnSp macro="">
      <xdr:nvCxnSpPr>
        <xdr:cNvPr id="248" name="Straight Connector 247">
          <a:extLst>
            <a:ext uri="{FF2B5EF4-FFF2-40B4-BE49-F238E27FC236}">
              <a16:creationId xmlns:a16="http://schemas.microsoft.com/office/drawing/2014/main" id="{1580AFB3-891B-ED1D-764F-38AD66431A0F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345</xdr:row>
      <xdr:rowOff>194505</xdr:rowOff>
    </xdr:from>
    <xdr:to>
      <xdr:col>3</xdr:col>
      <xdr:colOff>789460</xdr:colOff>
      <xdr:row>351</xdr:row>
      <xdr:rowOff>137297</xdr:rowOff>
    </xdr:to>
    <xdr:cxnSp macro="">
      <xdr:nvCxnSpPr>
        <xdr:cNvPr id="249" name="Straight Connector 248">
          <a:extLst>
            <a:ext uri="{FF2B5EF4-FFF2-40B4-BE49-F238E27FC236}">
              <a16:creationId xmlns:a16="http://schemas.microsoft.com/office/drawing/2014/main" id="{666BBFEB-3545-9140-54F6-A05FB127757D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358</xdr:row>
      <xdr:rowOff>165901</xdr:rowOff>
    </xdr:from>
    <xdr:to>
      <xdr:col>5</xdr:col>
      <xdr:colOff>417613</xdr:colOff>
      <xdr:row>370</xdr:row>
      <xdr:rowOff>205946</xdr:rowOff>
    </xdr:to>
    <xdr:cxnSp macro="">
      <xdr:nvCxnSpPr>
        <xdr:cNvPr id="251" name="Straight Arrow Connector 250">
          <a:extLst>
            <a:ext uri="{FF2B5EF4-FFF2-40B4-BE49-F238E27FC236}">
              <a16:creationId xmlns:a16="http://schemas.microsoft.com/office/drawing/2014/main" id="{6164A16F-FB06-2344-8FEE-093CE4478209}"/>
            </a:ext>
          </a:extLst>
        </xdr:cNvPr>
        <xdr:cNvCxnSpPr/>
      </xdr:nvCxnSpPr>
      <xdr:spPr>
        <a:xfrm flipH="1" flipV="1">
          <a:off x="13492336982" y="70382027"/>
          <a:ext cx="5721" cy="25113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369</xdr:row>
      <xdr:rowOff>137297</xdr:rowOff>
    </xdr:from>
    <xdr:to>
      <xdr:col>5</xdr:col>
      <xdr:colOff>755136</xdr:colOff>
      <xdr:row>369</xdr:row>
      <xdr:rowOff>143018</xdr:rowOff>
    </xdr:to>
    <xdr:cxnSp macro="">
      <xdr:nvCxnSpPr>
        <xdr:cNvPr id="252" name="Straight Arrow Connector 251">
          <a:extLst>
            <a:ext uri="{FF2B5EF4-FFF2-40B4-BE49-F238E27FC236}">
              <a16:creationId xmlns:a16="http://schemas.microsoft.com/office/drawing/2014/main" id="{206D4721-C4A4-844D-9400-74BE7D7B6A0F}"/>
            </a:ext>
          </a:extLst>
        </xdr:cNvPr>
        <xdr:cNvCxnSpPr/>
      </xdr:nvCxnSpPr>
      <xdr:spPr>
        <a:xfrm>
          <a:off x="13491999459" y="72618829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361</xdr:row>
      <xdr:rowOff>108694</xdr:rowOff>
    </xdr:from>
    <xdr:to>
      <xdr:col>5</xdr:col>
      <xdr:colOff>429054</xdr:colOff>
      <xdr:row>363</xdr:row>
      <xdr:rowOff>194504</xdr:rowOff>
    </xdr:to>
    <xdr:cxnSp macro="">
      <xdr:nvCxnSpPr>
        <xdr:cNvPr id="253" name="Straight Connector 252">
          <a:extLst>
            <a:ext uri="{FF2B5EF4-FFF2-40B4-BE49-F238E27FC236}">
              <a16:creationId xmlns:a16="http://schemas.microsoft.com/office/drawing/2014/main" id="{108DD648-EFAE-4F4B-9E0C-702CEC38D2E6}"/>
            </a:ext>
          </a:extLst>
        </xdr:cNvPr>
        <xdr:cNvCxnSpPr/>
      </xdr:nvCxnSpPr>
      <xdr:spPr>
        <a:xfrm>
          <a:off x="13492325541" y="70942658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363</xdr:row>
      <xdr:rowOff>194505</xdr:rowOff>
    </xdr:from>
    <xdr:to>
      <xdr:col>3</xdr:col>
      <xdr:colOff>789460</xdr:colOff>
      <xdr:row>369</xdr:row>
      <xdr:rowOff>137297</xdr:rowOff>
    </xdr:to>
    <xdr:cxnSp macro="">
      <xdr:nvCxnSpPr>
        <xdr:cNvPr id="254" name="Straight Connector 253">
          <a:extLst>
            <a:ext uri="{FF2B5EF4-FFF2-40B4-BE49-F238E27FC236}">
              <a16:creationId xmlns:a16="http://schemas.microsoft.com/office/drawing/2014/main" id="{8D43B15C-DCA1-C34C-AEC5-CDB5CC1EE3DF}"/>
            </a:ext>
          </a:extLst>
        </xdr:cNvPr>
        <xdr:cNvCxnSpPr/>
      </xdr:nvCxnSpPr>
      <xdr:spPr>
        <a:xfrm>
          <a:off x="13493612703" y="71440361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361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7CDDD36A-A000-9D4D-8AE1-0219A7457E4F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370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D21EB2B6-3233-E591-BCAF-98D9B161C9BC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411892</xdr:colOff>
      <xdr:row>376</xdr:row>
      <xdr:rowOff>165901</xdr:rowOff>
    </xdr:from>
    <xdr:to>
      <xdr:col>5</xdr:col>
      <xdr:colOff>417613</xdr:colOff>
      <xdr:row>388</xdr:row>
      <xdr:rowOff>205946</xdr:rowOff>
    </xdr:to>
    <xdr:cxnSp macro="">
      <xdr:nvCxnSpPr>
        <xdr:cNvPr id="258" name="Straight Arrow Connector 257">
          <a:extLst>
            <a:ext uri="{FF2B5EF4-FFF2-40B4-BE49-F238E27FC236}">
              <a16:creationId xmlns:a16="http://schemas.microsoft.com/office/drawing/2014/main" id="{E053AA2F-C411-2C42-8417-4B9698D94039}"/>
            </a:ext>
          </a:extLst>
        </xdr:cNvPr>
        <xdr:cNvCxnSpPr/>
      </xdr:nvCxnSpPr>
      <xdr:spPr>
        <a:xfrm flipH="1" flipV="1">
          <a:off x="13492336982" y="74089054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387</xdr:row>
      <xdr:rowOff>137297</xdr:rowOff>
    </xdr:from>
    <xdr:to>
      <xdr:col>5</xdr:col>
      <xdr:colOff>755136</xdr:colOff>
      <xdr:row>387</xdr:row>
      <xdr:rowOff>143018</xdr:rowOff>
    </xdr:to>
    <xdr:cxnSp macro="">
      <xdr:nvCxnSpPr>
        <xdr:cNvPr id="259" name="Straight Arrow Connector 258">
          <a:extLst>
            <a:ext uri="{FF2B5EF4-FFF2-40B4-BE49-F238E27FC236}">
              <a16:creationId xmlns:a16="http://schemas.microsoft.com/office/drawing/2014/main" id="{E690F75E-BF3F-6D4B-BD38-6A776364517D}"/>
            </a:ext>
          </a:extLst>
        </xdr:cNvPr>
        <xdr:cNvCxnSpPr/>
      </xdr:nvCxnSpPr>
      <xdr:spPr>
        <a:xfrm>
          <a:off x="13491999459" y="76325856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379</xdr:row>
      <xdr:rowOff>108694</xdr:rowOff>
    </xdr:from>
    <xdr:to>
      <xdr:col>5</xdr:col>
      <xdr:colOff>429054</xdr:colOff>
      <xdr:row>381</xdr:row>
      <xdr:rowOff>194504</xdr:rowOff>
    </xdr:to>
    <xdr:cxnSp macro="">
      <xdr:nvCxnSpPr>
        <xdr:cNvPr id="260" name="Straight Connector 259">
          <a:extLst>
            <a:ext uri="{FF2B5EF4-FFF2-40B4-BE49-F238E27FC236}">
              <a16:creationId xmlns:a16="http://schemas.microsoft.com/office/drawing/2014/main" id="{14B6DD1A-1B81-C64A-B1E2-AA06752612D5}"/>
            </a:ext>
          </a:extLst>
        </xdr:cNvPr>
        <xdr:cNvCxnSpPr/>
      </xdr:nvCxnSpPr>
      <xdr:spPr>
        <a:xfrm>
          <a:off x="13492325541" y="74649685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381</xdr:row>
      <xdr:rowOff>194505</xdr:rowOff>
    </xdr:from>
    <xdr:to>
      <xdr:col>3</xdr:col>
      <xdr:colOff>789460</xdr:colOff>
      <xdr:row>387</xdr:row>
      <xdr:rowOff>137297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C78301D0-516C-2043-ABF9-9590FCA2DC72}"/>
            </a:ext>
          </a:extLst>
        </xdr:cNvPr>
        <xdr:cNvCxnSpPr/>
      </xdr:nvCxnSpPr>
      <xdr:spPr>
        <a:xfrm>
          <a:off x="13493612703" y="75147388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379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2" name="TextBox 261">
              <a:extLst>
                <a:ext uri="{FF2B5EF4-FFF2-40B4-BE49-F238E27FC236}">
                  <a16:creationId xmlns:a16="http://schemas.microsoft.com/office/drawing/2014/main" id="{52A4609A-2496-C142-83CA-B09DF790DA37}"/>
                </a:ext>
              </a:extLst>
            </xdr:cNvPr>
            <xdr:cNvSpPr txBox="1"/>
          </xdr:nvSpPr>
          <xdr:spPr>
            <a:xfrm>
              <a:off x="13491582317" y="7454099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388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3" name="TextBox 262">
              <a:extLst>
                <a:ext uri="{FF2B5EF4-FFF2-40B4-BE49-F238E27FC236}">
                  <a16:creationId xmlns:a16="http://schemas.microsoft.com/office/drawing/2014/main" id="{7FB2D20B-6A16-3842-8E67-EE342BD86E8F}"/>
                </a:ext>
              </a:extLst>
            </xdr:cNvPr>
            <xdr:cNvSpPr txBox="1"/>
          </xdr:nvSpPr>
          <xdr:spPr>
            <a:xfrm>
              <a:off x="13494368308" y="7642310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381</xdr:row>
      <xdr:rowOff>91531</xdr:rowOff>
    </xdr:from>
    <xdr:to>
      <xdr:col>4</xdr:col>
      <xdr:colOff>62929</xdr:colOff>
      <xdr:row>382</xdr:row>
      <xdr:rowOff>40045</xdr:rowOff>
    </xdr:to>
    <xdr:sp macro="" textlink="">
      <xdr:nvSpPr>
        <xdr:cNvPr id="264" name="Oval 263">
          <a:extLst>
            <a:ext uri="{FF2B5EF4-FFF2-40B4-BE49-F238E27FC236}">
              <a16:creationId xmlns:a16="http://schemas.microsoft.com/office/drawing/2014/main" id="{09E5BF3B-F68B-F829-B748-768FCB3F27C1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388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4CB8F012-88B3-12DB-F55E-FFC6F2DDF538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22883</xdr:colOff>
      <xdr:row>381</xdr:row>
      <xdr:rowOff>102973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6" name="TextBox 265">
              <a:extLst>
                <a:ext uri="{FF2B5EF4-FFF2-40B4-BE49-F238E27FC236}">
                  <a16:creationId xmlns:a16="http://schemas.microsoft.com/office/drawing/2014/main" id="{037B77C4-78DD-5182-B4C0-0AB87A1FD664}"/>
                </a:ext>
              </a:extLst>
            </xdr:cNvPr>
            <xdr:cNvSpPr txBox="1"/>
          </xdr:nvSpPr>
          <xdr:spPr>
            <a:xfrm>
              <a:off x="13491599480" y="7876288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382</xdr:row>
      <xdr:rowOff>40045</xdr:rowOff>
    </xdr:from>
    <xdr:to>
      <xdr:col>3</xdr:col>
      <xdr:colOff>816074</xdr:colOff>
      <xdr:row>387</xdr:row>
      <xdr:rowOff>97252</xdr:rowOff>
    </xdr:to>
    <xdr:cxnSp macro="">
      <xdr:nvCxnSpPr>
        <xdr:cNvPr id="267" name="Straight Connector 266">
          <a:extLst>
            <a:ext uri="{FF2B5EF4-FFF2-40B4-BE49-F238E27FC236}">
              <a16:creationId xmlns:a16="http://schemas.microsoft.com/office/drawing/2014/main" id="{A187B6C2-E286-7E4E-B559-A1DEBE3D11DE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382</xdr:row>
      <xdr:rowOff>0</xdr:rowOff>
    </xdr:from>
    <xdr:to>
      <xdr:col>5</xdr:col>
      <xdr:colOff>383289</xdr:colOff>
      <xdr:row>382</xdr:row>
      <xdr:rowOff>0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DC8D85E5-2127-5DEC-3D03-1651A5E1AA54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411892</xdr:colOff>
      <xdr:row>395</xdr:row>
      <xdr:rowOff>165901</xdr:rowOff>
    </xdr:from>
    <xdr:to>
      <xdr:col>5</xdr:col>
      <xdr:colOff>417613</xdr:colOff>
      <xdr:row>407</xdr:row>
      <xdr:rowOff>205946</xdr:rowOff>
    </xdr:to>
    <xdr:cxnSp macro="">
      <xdr:nvCxnSpPr>
        <xdr:cNvPr id="272" name="Straight Arrow Connector 271">
          <a:extLst>
            <a:ext uri="{FF2B5EF4-FFF2-40B4-BE49-F238E27FC236}">
              <a16:creationId xmlns:a16="http://schemas.microsoft.com/office/drawing/2014/main" id="{70921E3A-662B-F34C-B534-2A85B7A96759}"/>
            </a:ext>
          </a:extLst>
        </xdr:cNvPr>
        <xdr:cNvCxnSpPr/>
      </xdr:nvCxnSpPr>
      <xdr:spPr>
        <a:xfrm flipH="1" flipV="1">
          <a:off x="13492336982" y="77796081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806622</xdr:colOff>
      <xdr:row>406</xdr:row>
      <xdr:rowOff>137297</xdr:rowOff>
    </xdr:from>
    <xdr:to>
      <xdr:col>5</xdr:col>
      <xdr:colOff>755136</xdr:colOff>
      <xdr:row>406</xdr:row>
      <xdr:rowOff>143018</xdr:rowOff>
    </xdr:to>
    <xdr:cxnSp macro="">
      <xdr:nvCxnSpPr>
        <xdr:cNvPr id="273" name="Straight Arrow Connector 272">
          <a:extLst>
            <a:ext uri="{FF2B5EF4-FFF2-40B4-BE49-F238E27FC236}">
              <a16:creationId xmlns:a16="http://schemas.microsoft.com/office/drawing/2014/main" id="{1A9AAECD-D33B-8841-B527-8F87C2C364F1}"/>
            </a:ext>
          </a:extLst>
        </xdr:cNvPr>
        <xdr:cNvCxnSpPr/>
      </xdr:nvCxnSpPr>
      <xdr:spPr>
        <a:xfrm>
          <a:off x="13491999459" y="80032883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778019</xdr:colOff>
      <xdr:row>398</xdr:row>
      <xdr:rowOff>108694</xdr:rowOff>
    </xdr:from>
    <xdr:to>
      <xdr:col>5</xdr:col>
      <xdr:colOff>429054</xdr:colOff>
      <xdr:row>400</xdr:row>
      <xdr:rowOff>194504</xdr:rowOff>
    </xdr:to>
    <xdr:cxnSp macro="">
      <xdr:nvCxnSpPr>
        <xdr:cNvPr id="274" name="Straight Connector 273">
          <a:extLst>
            <a:ext uri="{FF2B5EF4-FFF2-40B4-BE49-F238E27FC236}">
              <a16:creationId xmlns:a16="http://schemas.microsoft.com/office/drawing/2014/main" id="{B9A04451-8379-AD45-B872-48BC9E6B1B1C}"/>
            </a:ext>
          </a:extLst>
        </xdr:cNvPr>
        <xdr:cNvCxnSpPr/>
      </xdr:nvCxnSpPr>
      <xdr:spPr>
        <a:xfrm>
          <a:off x="13492325541" y="78356712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303198</xdr:colOff>
      <xdr:row>400</xdr:row>
      <xdr:rowOff>194505</xdr:rowOff>
    </xdr:from>
    <xdr:to>
      <xdr:col>3</xdr:col>
      <xdr:colOff>789460</xdr:colOff>
      <xdr:row>406</xdr:row>
      <xdr:rowOff>137297</xdr:rowOff>
    </xdr:to>
    <xdr:cxnSp macro="">
      <xdr:nvCxnSpPr>
        <xdr:cNvPr id="275" name="Straight Connector 274">
          <a:extLst>
            <a:ext uri="{FF2B5EF4-FFF2-40B4-BE49-F238E27FC236}">
              <a16:creationId xmlns:a16="http://schemas.microsoft.com/office/drawing/2014/main" id="{6AFA8336-9999-324D-842D-04C2D11F79CF}"/>
            </a:ext>
          </a:extLst>
        </xdr:cNvPr>
        <xdr:cNvCxnSpPr/>
      </xdr:nvCxnSpPr>
      <xdr:spPr>
        <a:xfrm>
          <a:off x="13493612703" y="78854415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40046</xdr:colOff>
      <xdr:row>398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6" name="TextBox 275">
              <a:extLst>
                <a:ext uri="{FF2B5EF4-FFF2-40B4-BE49-F238E27FC236}">
                  <a16:creationId xmlns:a16="http://schemas.microsoft.com/office/drawing/2014/main" id="{A38A8DA3-8CAB-9B4D-BD9A-D024A8595262}"/>
                </a:ext>
              </a:extLst>
            </xdr:cNvPr>
            <xdr:cNvSpPr txBox="1"/>
          </xdr:nvSpPr>
          <xdr:spPr>
            <a:xfrm>
              <a:off x="13491582317" y="782480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549190</xdr:colOff>
      <xdr:row>407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7" name="TextBox 276">
              <a:extLst>
                <a:ext uri="{FF2B5EF4-FFF2-40B4-BE49-F238E27FC236}">
                  <a16:creationId xmlns:a16="http://schemas.microsoft.com/office/drawing/2014/main" id="{E16CDD70-C307-704F-AAA5-AF549410D05A}"/>
                </a:ext>
              </a:extLst>
            </xdr:cNvPr>
            <xdr:cNvSpPr txBox="1"/>
          </xdr:nvSpPr>
          <xdr:spPr>
            <a:xfrm>
              <a:off x="13494368308" y="8013013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743695</xdr:colOff>
      <xdr:row>400</xdr:row>
      <xdr:rowOff>91531</xdr:rowOff>
    </xdr:from>
    <xdr:to>
      <xdr:col>4</xdr:col>
      <xdr:colOff>62929</xdr:colOff>
      <xdr:row>401</xdr:row>
      <xdr:rowOff>40045</xdr:rowOff>
    </xdr:to>
    <xdr:sp macro="" textlink="">
      <xdr:nvSpPr>
        <xdr:cNvPr id="278" name="Oval 277">
          <a:extLst>
            <a:ext uri="{FF2B5EF4-FFF2-40B4-BE49-F238E27FC236}">
              <a16:creationId xmlns:a16="http://schemas.microsoft.com/office/drawing/2014/main" id="{283D679E-01F4-B14F-957B-BA6C33305C59}"/>
            </a:ext>
          </a:extLst>
        </xdr:cNvPr>
        <xdr:cNvSpPr/>
      </xdr:nvSpPr>
      <xdr:spPr>
        <a:xfrm>
          <a:off x="13493515450" y="78751441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160181</xdr:colOff>
      <xdr:row>407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9" name="TextBox 278">
              <a:extLst>
                <a:ext uri="{FF2B5EF4-FFF2-40B4-BE49-F238E27FC236}">
                  <a16:creationId xmlns:a16="http://schemas.microsoft.com/office/drawing/2014/main" id="{A24061C2-1D63-5E40-907E-07CC9BC88314}"/>
                </a:ext>
              </a:extLst>
            </xdr:cNvPr>
            <xdr:cNvSpPr txBox="1"/>
          </xdr:nvSpPr>
          <xdr:spPr>
            <a:xfrm>
              <a:off x="13493109750" y="80112973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85811</xdr:colOff>
      <xdr:row>400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0" name="TextBox 279">
              <a:extLst>
                <a:ext uri="{FF2B5EF4-FFF2-40B4-BE49-F238E27FC236}">
                  <a16:creationId xmlns:a16="http://schemas.microsoft.com/office/drawing/2014/main" id="{5735C6FC-251A-814E-BB9F-EAA9E6EB4445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806622</xdr:colOff>
      <xdr:row>401</xdr:row>
      <xdr:rowOff>40045</xdr:rowOff>
    </xdr:from>
    <xdr:to>
      <xdr:col>3</xdr:col>
      <xdr:colOff>816074</xdr:colOff>
      <xdr:row>406</xdr:row>
      <xdr:rowOff>97252</xdr:rowOff>
    </xdr:to>
    <xdr:cxnSp macro="">
      <xdr:nvCxnSpPr>
        <xdr:cNvPr id="281" name="Straight Connector 280">
          <a:extLst>
            <a:ext uri="{FF2B5EF4-FFF2-40B4-BE49-F238E27FC236}">
              <a16:creationId xmlns:a16="http://schemas.microsoft.com/office/drawing/2014/main" id="{2FC797CD-70C6-D044-97A2-642EB3417AFA}"/>
            </a:ext>
          </a:extLst>
        </xdr:cNvPr>
        <xdr:cNvCxnSpPr/>
      </xdr:nvCxnSpPr>
      <xdr:spPr>
        <a:xfrm>
          <a:off x="13493586089" y="78905901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97253</xdr:colOff>
      <xdr:row>401</xdr:row>
      <xdr:rowOff>0</xdr:rowOff>
    </xdr:from>
    <xdr:to>
      <xdr:col>5</xdr:col>
      <xdr:colOff>383289</xdr:colOff>
      <xdr:row>401</xdr:row>
      <xdr:rowOff>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FCD4467C-B33C-C44D-890D-78EFB53C96B2}"/>
            </a:ext>
          </a:extLst>
        </xdr:cNvPr>
        <xdr:cNvCxnSpPr/>
      </xdr:nvCxnSpPr>
      <xdr:spPr>
        <a:xfrm flipH="1">
          <a:off x="13492371306" y="78865856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40045</xdr:colOff>
      <xdr:row>398</xdr:row>
      <xdr:rowOff>34324</xdr:rowOff>
    </xdr:from>
    <xdr:to>
      <xdr:col>6</xdr:col>
      <xdr:colOff>154460</xdr:colOff>
      <xdr:row>401</xdr:row>
      <xdr:rowOff>5721</xdr:rowOff>
    </xdr:to>
    <xdr:sp macro="" textlink="">
      <xdr:nvSpPr>
        <xdr:cNvPr id="283" name="Left Brace 282">
          <a:extLst>
            <a:ext uri="{FF2B5EF4-FFF2-40B4-BE49-F238E27FC236}">
              <a16:creationId xmlns:a16="http://schemas.microsoft.com/office/drawing/2014/main" id="{9CBF050A-F0A5-BBF9-E8B7-181D00FDAE5B}"/>
            </a:ext>
          </a:extLst>
        </xdr:cNvPr>
        <xdr:cNvSpPr/>
      </xdr:nvSpPr>
      <xdr:spPr>
        <a:xfrm>
          <a:off x="13491776351" y="81989369"/>
          <a:ext cx="114415" cy="58923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6</xdr:col>
      <xdr:colOff>165902</xdr:colOff>
      <xdr:row>399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4" name="TextBox 283">
              <a:extLst>
                <a:ext uri="{FF2B5EF4-FFF2-40B4-BE49-F238E27FC236}">
                  <a16:creationId xmlns:a16="http://schemas.microsoft.com/office/drawing/2014/main" id="{28559F42-9AB9-E651-6817-27ACE393BCCC}"/>
                </a:ext>
              </a:extLst>
            </xdr:cNvPr>
            <xdr:cNvSpPr txBox="1"/>
          </xdr:nvSpPr>
          <xdr:spPr>
            <a:xfrm>
              <a:off x="13490632677" y="8217243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760858</xdr:colOff>
      <xdr:row>407</xdr:row>
      <xdr:rowOff>188783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5" name="TextBox 284">
              <a:extLst>
                <a:ext uri="{FF2B5EF4-FFF2-40B4-BE49-F238E27FC236}">
                  <a16:creationId xmlns:a16="http://schemas.microsoft.com/office/drawing/2014/main" id="{7226E500-EB9F-E416-469C-3E57C4A77EEC}"/>
                </a:ext>
              </a:extLst>
            </xdr:cNvPr>
            <xdr:cNvSpPr txBox="1"/>
          </xdr:nvSpPr>
          <xdr:spPr>
            <a:xfrm>
              <a:off x="13492509073" y="8399734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𝑋=300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57208</xdr:colOff>
      <xdr:row>407</xdr:row>
      <xdr:rowOff>31463</xdr:rowOff>
    </xdr:from>
    <xdr:to>
      <xdr:col>5</xdr:col>
      <xdr:colOff>368988</xdr:colOff>
      <xdr:row>407</xdr:row>
      <xdr:rowOff>120135</xdr:rowOff>
    </xdr:to>
    <xdr:sp macro="" textlink="">
      <xdr:nvSpPr>
        <xdr:cNvPr id="286" name="Left Brace 285">
          <a:extLst>
            <a:ext uri="{FF2B5EF4-FFF2-40B4-BE49-F238E27FC236}">
              <a16:creationId xmlns:a16="http://schemas.microsoft.com/office/drawing/2014/main" id="{2F400052-DBC4-B70E-C6B1-CD5B04BAC367}"/>
            </a:ext>
          </a:extLst>
        </xdr:cNvPr>
        <xdr:cNvSpPr/>
      </xdr:nvSpPr>
      <xdr:spPr>
        <a:xfrm rot="16200000">
          <a:off x="13492909053" y="83316576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114415</xdr:colOff>
      <xdr:row>411</xdr:row>
      <xdr:rowOff>102973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=1.333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7" name="TextBox 286">
              <a:extLst>
                <a:ext uri="{FF2B5EF4-FFF2-40B4-BE49-F238E27FC236}">
                  <a16:creationId xmlns:a16="http://schemas.microsoft.com/office/drawing/2014/main" id="{C9EB4939-4FCA-6AB4-9758-CDF24EB9B385}"/>
                </a:ext>
              </a:extLst>
            </xdr:cNvPr>
            <xdr:cNvSpPr txBox="1"/>
          </xdr:nvSpPr>
          <xdr:spPr>
            <a:xfrm>
              <a:off x="13492331732" y="84735315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=400/300=1.333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411892</xdr:colOff>
      <xdr:row>417</xdr:row>
      <xdr:rowOff>165901</xdr:rowOff>
    </xdr:from>
    <xdr:to>
      <xdr:col>6</xdr:col>
      <xdr:colOff>417613</xdr:colOff>
      <xdr:row>429</xdr:row>
      <xdr:rowOff>205946</xdr:rowOff>
    </xdr:to>
    <xdr:cxnSp macro="">
      <xdr:nvCxnSpPr>
        <xdr:cNvPr id="288" name="Straight Arrow Connector 287">
          <a:extLst>
            <a:ext uri="{FF2B5EF4-FFF2-40B4-BE49-F238E27FC236}">
              <a16:creationId xmlns:a16="http://schemas.microsoft.com/office/drawing/2014/main" id="{69BD277E-ACEE-8D4C-84A3-B300618A4B2A}"/>
            </a:ext>
          </a:extLst>
        </xdr:cNvPr>
        <xdr:cNvCxnSpPr/>
      </xdr:nvCxnSpPr>
      <xdr:spPr>
        <a:xfrm flipH="1" flipV="1">
          <a:off x="13492336982" y="81503108"/>
          <a:ext cx="5721" cy="251139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806622</xdr:colOff>
      <xdr:row>428</xdr:row>
      <xdr:rowOff>137297</xdr:rowOff>
    </xdr:from>
    <xdr:to>
      <xdr:col>6</xdr:col>
      <xdr:colOff>755136</xdr:colOff>
      <xdr:row>428</xdr:row>
      <xdr:rowOff>143018</xdr:rowOff>
    </xdr:to>
    <xdr:cxnSp macro="">
      <xdr:nvCxnSpPr>
        <xdr:cNvPr id="289" name="Straight Arrow Connector 288">
          <a:extLst>
            <a:ext uri="{FF2B5EF4-FFF2-40B4-BE49-F238E27FC236}">
              <a16:creationId xmlns:a16="http://schemas.microsoft.com/office/drawing/2014/main" id="{B8C317FC-6652-B941-A7B7-66D92BC3DF35}"/>
            </a:ext>
          </a:extLst>
        </xdr:cNvPr>
        <xdr:cNvCxnSpPr/>
      </xdr:nvCxnSpPr>
      <xdr:spPr>
        <a:xfrm>
          <a:off x="13491999459" y="83739910"/>
          <a:ext cx="3243649" cy="57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778019</xdr:colOff>
      <xdr:row>420</xdr:row>
      <xdr:rowOff>108694</xdr:rowOff>
    </xdr:from>
    <xdr:to>
      <xdr:col>6</xdr:col>
      <xdr:colOff>429054</xdr:colOff>
      <xdr:row>422</xdr:row>
      <xdr:rowOff>194504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C5FF9A54-E882-1D4E-8F14-AC48E0B88307}"/>
            </a:ext>
          </a:extLst>
        </xdr:cNvPr>
        <xdr:cNvCxnSpPr/>
      </xdr:nvCxnSpPr>
      <xdr:spPr>
        <a:xfrm>
          <a:off x="13492325541" y="82063739"/>
          <a:ext cx="1298603" cy="497702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303198</xdr:colOff>
      <xdr:row>422</xdr:row>
      <xdr:rowOff>194505</xdr:rowOff>
    </xdr:from>
    <xdr:to>
      <xdr:col>4</xdr:col>
      <xdr:colOff>789460</xdr:colOff>
      <xdr:row>428</xdr:row>
      <xdr:rowOff>137297</xdr:rowOff>
    </xdr:to>
    <xdr:cxnSp macro="">
      <xdr:nvCxnSpPr>
        <xdr:cNvPr id="291" name="Straight Connector 290">
          <a:extLst>
            <a:ext uri="{FF2B5EF4-FFF2-40B4-BE49-F238E27FC236}">
              <a16:creationId xmlns:a16="http://schemas.microsoft.com/office/drawing/2014/main" id="{E56CAE11-16BC-6043-B281-AF95721F8DA5}"/>
            </a:ext>
          </a:extLst>
        </xdr:cNvPr>
        <xdr:cNvCxnSpPr/>
      </xdr:nvCxnSpPr>
      <xdr:spPr>
        <a:xfrm>
          <a:off x="13493612703" y="82561442"/>
          <a:ext cx="1310045" cy="1178468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6</xdr:col>
      <xdr:colOff>40046</xdr:colOff>
      <xdr:row>420</xdr:row>
      <xdr:rowOff>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2" name="TextBox 291">
              <a:extLst>
                <a:ext uri="{FF2B5EF4-FFF2-40B4-BE49-F238E27FC236}">
                  <a16:creationId xmlns:a16="http://schemas.microsoft.com/office/drawing/2014/main" id="{70FE999E-B1BD-C540-B1A5-3DADCA455D5A}"/>
                </a:ext>
              </a:extLst>
            </xdr:cNvPr>
            <xdr:cNvSpPr txBox="1"/>
          </xdr:nvSpPr>
          <xdr:spPr>
            <a:xfrm>
              <a:off x="13491582317" y="81955045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549190</xdr:colOff>
      <xdr:row>429</xdr:row>
      <xdr:rowOff>28603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3" name="TextBox 292">
              <a:extLst>
                <a:ext uri="{FF2B5EF4-FFF2-40B4-BE49-F238E27FC236}">
                  <a16:creationId xmlns:a16="http://schemas.microsoft.com/office/drawing/2014/main" id="{0F179377-D82B-CA49-9996-346A8DCDE91B}"/>
                </a:ext>
              </a:extLst>
            </xdr:cNvPr>
            <xdr:cNvSpPr txBox="1"/>
          </xdr:nvSpPr>
          <xdr:spPr>
            <a:xfrm>
              <a:off x="13494368308" y="83837162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743695</xdr:colOff>
      <xdr:row>422</xdr:row>
      <xdr:rowOff>91531</xdr:rowOff>
    </xdr:from>
    <xdr:to>
      <xdr:col>5</xdr:col>
      <xdr:colOff>62929</xdr:colOff>
      <xdr:row>423</xdr:row>
      <xdr:rowOff>40045</xdr:rowOff>
    </xdr:to>
    <xdr:sp macro="" textlink="">
      <xdr:nvSpPr>
        <xdr:cNvPr id="294" name="Oval 293">
          <a:extLst>
            <a:ext uri="{FF2B5EF4-FFF2-40B4-BE49-F238E27FC236}">
              <a16:creationId xmlns:a16="http://schemas.microsoft.com/office/drawing/2014/main" id="{B652F87A-7771-8947-9612-EBAB0FE54725}"/>
            </a:ext>
          </a:extLst>
        </xdr:cNvPr>
        <xdr:cNvSpPr/>
      </xdr:nvSpPr>
      <xdr:spPr>
        <a:xfrm>
          <a:off x="13493515450" y="82458468"/>
          <a:ext cx="143018" cy="1544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160181</xdr:colOff>
      <xdr:row>429</xdr:row>
      <xdr:rowOff>11441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5" name="TextBox 294">
              <a:extLst>
                <a:ext uri="{FF2B5EF4-FFF2-40B4-BE49-F238E27FC236}">
                  <a16:creationId xmlns:a16="http://schemas.microsoft.com/office/drawing/2014/main" id="{9E06B1B8-4E0B-5049-BEDD-5A40207DE2E6}"/>
                </a:ext>
              </a:extLst>
            </xdr:cNvPr>
            <xdr:cNvSpPr txBox="1"/>
          </xdr:nvSpPr>
          <xdr:spPr>
            <a:xfrm>
              <a:off x="13493109750" y="83820000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85811</xdr:colOff>
      <xdr:row>422</xdr:row>
      <xdr:rowOff>108694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6" name="TextBox 295">
              <a:extLst>
                <a:ext uri="{FF2B5EF4-FFF2-40B4-BE49-F238E27FC236}">
                  <a16:creationId xmlns:a16="http://schemas.microsoft.com/office/drawing/2014/main" id="{7FB7A78F-C4EA-8C45-B7E0-0F1EBB63FA71}"/>
                </a:ext>
              </a:extLst>
            </xdr:cNvPr>
            <xdr:cNvSpPr txBox="1"/>
          </xdr:nvSpPr>
          <xdr:spPr>
            <a:xfrm>
              <a:off x="13491536552" y="82475631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806622</xdr:colOff>
      <xdr:row>423</xdr:row>
      <xdr:rowOff>40045</xdr:rowOff>
    </xdr:from>
    <xdr:to>
      <xdr:col>4</xdr:col>
      <xdr:colOff>816074</xdr:colOff>
      <xdr:row>428</xdr:row>
      <xdr:rowOff>97252</xdr:rowOff>
    </xdr:to>
    <xdr:cxnSp macro="">
      <xdr:nvCxnSpPr>
        <xdr:cNvPr id="297" name="Straight Connector 296">
          <a:extLst>
            <a:ext uri="{FF2B5EF4-FFF2-40B4-BE49-F238E27FC236}">
              <a16:creationId xmlns:a16="http://schemas.microsoft.com/office/drawing/2014/main" id="{52E6BC73-2A7D-DA46-B94C-939CA0D27272}"/>
            </a:ext>
          </a:extLst>
        </xdr:cNvPr>
        <xdr:cNvCxnSpPr/>
      </xdr:nvCxnSpPr>
      <xdr:spPr>
        <a:xfrm>
          <a:off x="13493586089" y="82612928"/>
          <a:ext cx="9452" cy="1086937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97253</xdr:colOff>
      <xdr:row>423</xdr:row>
      <xdr:rowOff>0</xdr:rowOff>
    </xdr:from>
    <xdr:to>
      <xdr:col>6</xdr:col>
      <xdr:colOff>383289</xdr:colOff>
      <xdr:row>423</xdr:row>
      <xdr:rowOff>0</xdr:rowOff>
    </xdr:to>
    <xdr:cxnSp macro="">
      <xdr:nvCxnSpPr>
        <xdr:cNvPr id="298" name="Straight Connector 297">
          <a:extLst>
            <a:ext uri="{FF2B5EF4-FFF2-40B4-BE49-F238E27FC236}">
              <a16:creationId xmlns:a16="http://schemas.microsoft.com/office/drawing/2014/main" id="{B77F632E-00CE-2D45-AAD2-F2E491B7FABE}"/>
            </a:ext>
          </a:extLst>
        </xdr:cNvPr>
        <xdr:cNvCxnSpPr/>
      </xdr:nvCxnSpPr>
      <xdr:spPr>
        <a:xfrm flipH="1">
          <a:off x="13492371306" y="82572883"/>
          <a:ext cx="1109820" cy="0"/>
        </a:xfrm>
        <a:prstGeom prst="line">
          <a:avLst/>
        </a:prstGeom>
        <a:ln w="19050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543468</xdr:colOff>
      <xdr:row>425</xdr:row>
      <xdr:rowOff>91530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𝑌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=400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0" name="TextBox 299">
              <a:extLst>
                <a:ext uri="{FF2B5EF4-FFF2-40B4-BE49-F238E27FC236}">
                  <a16:creationId xmlns:a16="http://schemas.microsoft.com/office/drawing/2014/main" id="{1E224BE5-66B3-8F45-B221-206AAB3171A7}"/>
                </a:ext>
              </a:extLst>
            </xdr:cNvPr>
            <xdr:cNvSpPr txBox="1"/>
          </xdr:nvSpPr>
          <xdr:spPr>
            <a:xfrm>
              <a:off x="13490255111" y="87607116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𝑌=400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223111</xdr:colOff>
      <xdr:row>430</xdr:row>
      <xdr:rowOff>22883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∆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1" name="TextBox 300">
              <a:extLst>
                <a:ext uri="{FF2B5EF4-FFF2-40B4-BE49-F238E27FC236}">
                  <a16:creationId xmlns:a16="http://schemas.microsoft.com/office/drawing/2014/main" id="{3EA3ADC1-A7D0-7845-840F-5B841BC3412F}"/>
                </a:ext>
              </a:extLst>
            </xdr:cNvPr>
            <xdr:cNvSpPr txBox="1"/>
          </xdr:nvSpPr>
          <xdr:spPr>
            <a:xfrm>
              <a:off x="13493046820" y="8856819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337524</xdr:colOff>
      <xdr:row>429</xdr:row>
      <xdr:rowOff>163040</xdr:rowOff>
    </xdr:from>
    <xdr:to>
      <xdr:col>4</xdr:col>
      <xdr:colOff>649304</xdr:colOff>
      <xdr:row>430</xdr:row>
      <xdr:rowOff>45766</xdr:rowOff>
    </xdr:to>
    <xdr:sp macro="" textlink="">
      <xdr:nvSpPr>
        <xdr:cNvPr id="302" name="Left Brace 301">
          <a:extLst>
            <a:ext uri="{FF2B5EF4-FFF2-40B4-BE49-F238E27FC236}">
              <a16:creationId xmlns:a16="http://schemas.microsoft.com/office/drawing/2014/main" id="{B7261ADD-CC98-0A41-A81D-E80E147AF623}"/>
            </a:ext>
          </a:extLst>
        </xdr:cNvPr>
        <xdr:cNvSpPr/>
      </xdr:nvSpPr>
      <xdr:spPr>
        <a:xfrm rot="16200000">
          <a:off x="13493452521" y="87978963"/>
          <a:ext cx="88672" cy="113556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646442</xdr:colOff>
      <xdr:row>423</xdr:row>
      <xdr:rowOff>91531</xdr:rowOff>
    </xdr:from>
    <xdr:to>
      <xdr:col>6</xdr:col>
      <xdr:colOff>737973</xdr:colOff>
      <xdr:row>428</xdr:row>
      <xdr:rowOff>51487</xdr:rowOff>
    </xdr:to>
    <xdr:sp macro="" textlink="">
      <xdr:nvSpPr>
        <xdr:cNvPr id="303" name="Left Brace 302">
          <a:extLst>
            <a:ext uri="{FF2B5EF4-FFF2-40B4-BE49-F238E27FC236}">
              <a16:creationId xmlns:a16="http://schemas.microsoft.com/office/drawing/2014/main" id="{90484E55-F110-B397-4400-17D494279BA4}"/>
            </a:ext>
          </a:extLst>
        </xdr:cNvPr>
        <xdr:cNvSpPr/>
      </xdr:nvSpPr>
      <xdr:spPr>
        <a:xfrm>
          <a:off x="13491192838" y="86989279"/>
          <a:ext cx="91531" cy="98968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789461</xdr:colOff>
      <xdr:row>428</xdr:row>
      <xdr:rowOff>177341</xdr:rowOff>
    </xdr:from>
    <xdr:ext cx="1132232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4" name="TextBox 303">
              <a:extLst>
                <a:ext uri="{FF2B5EF4-FFF2-40B4-BE49-F238E27FC236}">
                  <a16:creationId xmlns:a16="http://schemas.microsoft.com/office/drawing/2014/main" id="{054B9D79-8BAD-BB5C-E5F1-F97DD3952F29}"/>
                </a:ext>
              </a:extLst>
            </xdr:cNvPr>
            <xdr:cNvSpPr txBox="1"/>
          </xdr:nvSpPr>
          <xdr:spPr>
            <a:xfrm>
              <a:off x="13490832902" y="88104818"/>
              <a:ext cx="1132232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778019</xdr:colOff>
      <xdr:row>432</xdr:row>
      <xdr:rowOff>28603</xdr:rowOff>
    </xdr:from>
    <xdr:ext cx="113223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𝑌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𝑋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5" name="TextBox 304">
              <a:extLst>
                <a:ext uri="{FF2B5EF4-FFF2-40B4-BE49-F238E27FC236}">
                  <a16:creationId xmlns:a16="http://schemas.microsoft.com/office/drawing/2014/main" id="{015B7F5A-D67E-E641-AB91-28159CC46370}"/>
                </a:ext>
              </a:extLst>
            </xdr:cNvPr>
            <xdr:cNvSpPr txBox="1"/>
          </xdr:nvSpPr>
          <xdr:spPr>
            <a:xfrm>
              <a:off x="13492491912" y="88985810"/>
              <a:ext cx="113223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𝑌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/∆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𝑋</a:t>
              </a:r>
              <a:r>
                <a:rPr lang="en-US" sz="1100" b="0" i="0">
                  <a:latin typeface="Cambria Math" panose="02040503050406030204" pitchFamily="18" charset="0"/>
                </a:rPr>
                <a:t>=400/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4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551705</xdr:colOff>
      <xdr:row>273</xdr:row>
      <xdr:rowOff>13229</xdr:rowOff>
    </xdr:from>
    <xdr:to>
      <xdr:col>1</xdr:col>
      <xdr:colOff>783215</xdr:colOff>
      <xdr:row>274</xdr:row>
      <xdr:rowOff>6614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EFEEC6C-AF97-B2A7-0BC3-2BF7E684AE97}"/>
            </a:ext>
          </a:extLst>
        </xdr:cNvPr>
        <xdr:cNvSpPr/>
      </xdr:nvSpPr>
      <xdr:spPr>
        <a:xfrm>
          <a:off x="13484852896" y="59687550"/>
          <a:ext cx="231510" cy="19721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561505</xdr:colOff>
      <xdr:row>273</xdr:row>
      <xdr:rowOff>14453</xdr:rowOff>
    </xdr:from>
    <xdr:to>
      <xdr:col>3</xdr:col>
      <xdr:colOff>789341</xdr:colOff>
      <xdr:row>274</xdr:row>
      <xdr:rowOff>9063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BDFF7E0C-E8A2-0C98-9B75-4F8E1DB6CB11}"/>
            </a:ext>
          </a:extLst>
        </xdr:cNvPr>
        <xdr:cNvSpPr/>
      </xdr:nvSpPr>
      <xdr:spPr>
        <a:xfrm>
          <a:off x="13483200474" y="59688774"/>
          <a:ext cx="227836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560770</xdr:colOff>
      <xdr:row>274</xdr:row>
      <xdr:rowOff>22293</xdr:rowOff>
    </xdr:from>
    <xdr:to>
      <xdr:col>3</xdr:col>
      <xdr:colOff>792280</xdr:colOff>
      <xdr:row>275</xdr:row>
      <xdr:rowOff>16903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4B78C15-6569-079B-C0ED-99B1B460AB99}"/>
            </a:ext>
          </a:extLst>
        </xdr:cNvPr>
        <xdr:cNvSpPr/>
      </xdr:nvSpPr>
      <xdr:spPr>
        <a:xfrm>
          <a:off x="13483197535" y="5990044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571059</xdr:colOff>
      <xdr:row>273</xdr:row>
      <xdr:rowOff>14453</xdr:rowOff>
    </xdr:from>
    <xdr:to>
      <xdr:col>2</xdr:col>
      <xdr:colOff>802569</xdr:colOff>
      <xdr:row>274</xdr:row>
      <xdr:rowOff>9063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1AFDD5A-6152-FE6E-8873-2C258B035A09}"/>
            </a:ext>
          </a:extLst>
        </xdr:cNvPr>
        <xdr:cNvSpPr/>
      </xdr:nvSpPr>
      <xdr:spPr>
        <a:xfrm>
          <a:off x="13484010394" y="5968877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549010</xdr:colOff>
      <xdr:row>274</xdr:row>
      <xdr:rowOff>14454</xdr:rowOff>
    </xdr:from>
    <xdr:to>
      <xdr:col>1</xdr:col>
      <xdr:colOff>780520</xdr:colOff>
      <xdr:row>275</xdr:row>
      <xdr:rowOff>9064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103EA87-BEB9-1D04-189F-C233CDB5EE1C}"/>
            </a:ext>
          </a:extLst>
        </xdr:cNvPr>
        <xdr:cNvSpPr/>
      </xdr:nvSpPr>
      <xdr:spPr>
        <a:xfrm>
          <a:off x="13484855591" y="5989260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565424</xdr:colOff>
      <xdr:row>274</xdr:row>
      <xdr:rowOff>22294</xdr:rowOff>
    </xdr:from>
    <xdr:to>
      <xdr:col>2</xdr:col>
      <xdr:colOff>796934</xdr:colOff>
      <xdr:row>275</xdr:row>
      <xdr:rowOff>16904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5ACD1D7-9A22-4ADA-CE6D-C2EFC9A3571F}"/>
            </a:ext>
          </a:extLst>
        </xdr:cNvPr>
        <xdr:cNvSpPr/>
      </xdr:nvSpPr>
      <xdr:spPr>
        <a:xfrm>
          <a:off x="13484016029" y="59900442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1</xdr:col>
      <xdr:colOff>549012</xdr:colOff>
      <xdr:row>285</xdr:row>
      <xdr:rowOff>6614</xdr:rowOff>
    </xdr:from>
    <xdr:to>
      <xdr:col>1</xdr:col>
      <xdr:colOff>780522</xdr:colOff>
      <xdr:row>285</xdr:row>
      <xdr:rowOff>205051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FC686786-5B90-3D43-A55C-2870F8B160FC}"/>
            </a:ext>
          </a:extLst>
        </xdr:cNvPr>
        <xdr:cNvSpPr/>
      </xdr:nvSpPr>
      <xdr:spPr>
        <a:xfrm>
          <a:off x="13545059322" y="59398958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582082</xdr:colOff>
      <xdr:row>285</xdr:row>
      <xdr:rowOff>0</xdr:rowOff>
    </xdr:from>
    <xdr:to>
      <xdr:col>3</xdr:col>
      <xdr:colOff>813592</xdr:colOff>
      <xdr:row>285</xdr:row>
      <xdr:rowOff>198437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718BACD-4C72-0746-A068-E171DEED7609}"/>
            </a:ext>
          </a:extLst>
        </xdr:cNvPr>
        <xdr:cNvSpPr/>
      </xdr:nvSpPr>
      <xdr:spPr>
        <a:xfrm>
          <a:off x="13543372606" y="59392344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575468</xdr:colOff>
      <xdr:row>286</xdr:row>
      <xdr:rowOff>19843</xdr:rowOff>
    </xdr:from>
    <xdr:to>
      <xdr:col>3</xdr:col>
      <xdr:colOff>806978</xdr:colOff>
      <xdr:row>287</xdr:row>
      <xdr:rowOff>13228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1B1104E-9E81-734F-8A0B-EB1A42690C70}"/>
            </a:ext>
          </a:extLst>
        </xdr:cNvPr>
        <xdr:cNvSpPr/>
      </xdr:nvSpPr>
      <xdr:spPr>
        <a:xfrm>
          <a:off x="13543379220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285</xdr:row>
      <xdr:rowOff>19843</xdr:rowOff>
    </xdr:from>
    <xdr:to>
      <xdr:col>2</xdr:col>
      <xdr:colOff>820208</xdr:colOff>
      <xdr:row>286</xdr:row>
      <xdr:rowOff>13228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65274CCE-6A22-6648-9823-F7D6DCAC4EB5}"/>
            </a:ext>
          </a:extLst>
        </xdr:cNvPr>
        <xdr:cNvSpPr/>
      </xdr:nvSpPr>
      <xdr:spPr>
        <a:xfrm>
          <a:off x="13544192813" y="59412187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1</xdr:col>
      <xdr:colOff>542395</xdr:colOff>
      <xdr:row>286</xdr:row>
      <xdr:rowOff>19843</xdr:rowOff>
    </xdr:from>
    <xdr:to>
      <xdr:col>1</xdr:col>
      <xdr:colOff>773905</xdr:colOff>
      <xdr:row>287</xdr:row>
      <xdr:rowOff>13228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7CAE42F6-075D-5F4D-9C52-85ADDB25D759}"/>
            </a:ext>
          </a:extLst>
        </xdr:cNvPr>
        <xdr:cNvSpPr/>
      </xdr:nvSpPr>
      <xdr:spPr>
        <a:xfrm>
          <a:off x="13545065939" y="5961723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2</xdr:col>
      <xdr:colOff>588698</xdr:colOff>
      <xdr:row>286</xdr:row>
      <xdr:rowOff>33073</xdr:rowOff>
    </xdr:from>
    <xdr:to>
      <xdr:col>2</xdr:col>
      <xdr:colOff>820208</xdr:colOff>
      <xdr:row>287</xdr:row>
      <xdr:rowOff>26458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76781573-4989-CD4F-B7A9-C5DC1F2FC2A3}"/>
            </a:ext>
          </a:extLst>
        </xdr:cNvPr>
        <xdr:cNvSpPr/>
      </xdr:nvSpPr>
      <xdr:spPr>
        <a:xfrm>
          <a:off x="13544192813" y="59630469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3</xdr:col>
      <xdr:colOff>575467</xdr:colOff>
      <xdr:row>287</xdr:row>
      <xdr:rowOff>19843</xdr:rowOff>
    </xdr:from>
    <xdr:to>
      <xdr:col>3</xdr:col>
      <xdr:colOff>806977</xdr:colOff>
      <xdr:row>288</xdr:row>
      <xdr:rowOff>13228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B4C5A11-FC4A-5E24-2AF9-870AB82B0662}"/>
            </a:ext>
          </a:extLst>
        </xdr:cNvPr>
        <xdr:cNvSpPr/>
      </xdr:nvSpPr>
      <xdr:spPr>
        <a:xfrm>
          <a:off x="13543379221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1</xdr:col>
      <xdr:colOff>535780</xdr:colOff>
      <xdr:row>287</xdr:row>
      <xdr:rowOff>19843</xdr:rowOff>
    </xdr:from>
    <xdr:to>
      <xdr:col>1</xdr:col>
      <xdr:colOff>767290</xdr:colOff>
      <xdr:row>288</xdr:row>
      <xdr:rowOff>13228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7B6304-2909-3E0F-D92C-1F78BB3CDCF8}"/>
            </a:ext>
          </a:extLst>
        </xdr:cNvPr>
        <xdr:cNvSpPr/>
      </xdr:nvSpPr>
      <xdr:spPr>
        <a:xfrm>
          <a:off x="13545072554" y="59822291"/>
          <a:ext cx="231510" cy="19843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 editAs="oneCell">
    <xdr:from>
      <xdr:col>1</xdr:col>
      <xdr:colOff>560785</xdr:colOff>
      <xdr:row>78</xdr:row>
      <xdr:rowOff>195986</xdr:rowOff>
    </xdr:from>
    <xdr:to>
      <xdr:col>1</xdr:col>
      <xdr:colOff>763253</xdr:colOff>
      <xdr:row>80</xdr:row>
      <xdr:rowOff>21949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43834EB-9437-A38F-90B1-B9AE7E099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614154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575105</xdr:colOff>
      <xdr:row>78</xdr:row>
      <xdr:rowOff>180308</xdr:rowOff>
    </xdr:from>
    <xdr:to>
      <xdr:col>2</xdr:col>
      <xdr:colOff>777573</xdr:colOff>
      <xdr:row>80</xdr:row>
      <xdr:rowOff>6271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D126C4-413C-6948-953A-86256C896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35390" y="16125864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558067</xdr:colOff>
      <xdr:row>78</xdr:row>
      <xdr:rowOff>195987</xdr:rowOff>
    </xdr:from>
    <xdr:to>
      <xdr:col>3</xdr:col>
      <xdr:colOff>760535</xdr:colOff>
      <xdr:row>80</xdr:row>
      <xdr:rowOff>21950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4B6E4F-805C-B946-86A5-BECA051BE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229280" y="1614154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589424</xdr:colOff>
      <xdr:row>78</xdr:row>
      <xdr:rowOff>203826</xdr:rowOff>
    </xdr:from>
    <xdr:to>
      <xdr:col>4</xdr:col>
      <xdr:colOff>791892</xdr:colOff>
      <xdr:row>80</xdr:row>
      <xdr:rowOff>29789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D85F7A0-4ECF-826C-6A76-323D58DB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4774" y="1614938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573745</xdr:colOff>
      <xdr:row>78</xdr:row>
      <xdr:rowOff>188147</xdr:rowOff>
    </xdr:from>
    <xdr:to>
      <xdr:col>5</xdr:col>
      <xdr:colOff>776213</xdr:colOff>
      <xdr:row>80</xdr:row>
      <xdr:rowOff>14110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ED4680A-F0D7-8B0A-B304-F95B3684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67305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605103</xdr:colOff>
      <xdr:row>78</xdr:row>
      <xdr:rowOff>203826</xdr:rowOff>
    </xdr:from>
    <xdr:to>
      <xdr:col>6</xdr:col>
      <xdr:colOff>807571</xdr:colOff>
      <xdr:row>80</xdr:row>
      <xdr:rowOff>29789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C109DEE-44CC-9819-577E-5F38468A0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12799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565906</xdr:colOff>
      <xdr:row>78</xdr:row>
      <xdr:rowOff>188147</xdr:rowOff>
    </xdr:from>
    <xdr:to>
      <xdr:col>7</xdr:col>
      <xdr:colOff>768374</xdr:colOff>
      <xdr:row>80</xdr:row>
      <xdr:rowOff>14110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B5C9AE-542D-4263-5CC0-7B133432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8848" y="16133703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573745</xdr:colOff>
      <xdr:row>78</xdr:row>
      <xdr:rowOff>203826</xdr:rowOff>
    </xdr:from>
    <xdr:to>
      <xdr:col>8</xdr:col>
      <xdr:colOff>776213</xdr:colOff>
      <xdr:row>80</xdr:row>
      <xdr:rowOff>29789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12A918A-A9C4-E424-75AE-E4370383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97861" y="1574172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589425</xdr:colOff>
      <xdr:row>79</xdr:row>
      <xdr:rowOff>15678</xdr:rowOff>
    </xdr:from>
    <xdr:to>
      <xdr:col>9</xdr:col>
      <xdr:colOff>791893</xdr:colOff>
      <xdr:row>80</xdr:row>
      <xdr:rowOff>45468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8BDE171-7076-4D2B-08B4-5E5592B7F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9033" y="15757406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612943</xdr:colOff>
      <xdr:row>79</xdr:row>
      <xdr:rowOff>7839</xdr:rowOff>
    </xdr:from>
    <xdr:to>
      <xdr:col>10</xdr:col>
      <xdr:colOff>815411</xdr:colOff>
      <xdr:row>80</xdr:row>
      <xdr:rowOff>37629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D32BED-0BC6-7DCA-8091-F960B3862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12367" y="15749567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</xdr:col>
      <xdr:colOff>560785</xdr:colOff>
      <xdr:row>87</xdr:row>
      <xdr:rowOff>180306</xdr:rowOff>
    </xdr:from>
    <xdr:to>
      <xdr:col>1</xdr:col>
      <xdr:colOff>763253</xdr:colOff>
      <xdr:row>89</xdr:row>
      <xdr:rowOff>6269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A4E3267-CEB8-1420-F938-2202F6930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872858" y="17552652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2</xdr:col>
      <xdr:colOff>599983</xdr:colOff>
      <xdr:row>87</xdr:row>
      <xdr:rowOff>195985</xdr:rowOff>
    </xdr:from>
    <xdr:to>
      <xdr:col>2</xdr:col>
      <xdr:colOff>802451</xdr:colOff>
      <xdr:row>89</xdr:row>
      <xdr:rowOff>21948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4C45917-AD05-035C-8A1A-382156FEB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4010512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3</xdr:col>
      <xdr:colOff>592144</xdr:colOff>
      <xdr:row>87</xdr:row>
      <xdr:rowOff>195985</xdr:rowOff>
    </xdr:from>
    <xdr:to>
      <xdr:col>3</xdr:col>
      <xdr:colOff>794612</xdr:colOff>
      <xdr:row>89</xdr:row>
      <xdr:rowOff>21948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9C6D6AB-9222-560C-7094-485574B65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3195203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4</xdr:col>
      <xdr:colOff>584303</xdr:colOff>
      <xdr:row>87</xdr:row>
      <xdr:rowOff>195985</xdr:rowOff>
    </xdr:from>
    <xdr:to>
      <xdr:col>4</xdr:col>
      <xdr:colOff>786771</xdr:colOff>
      <xdr:row>89</xdr:row>
      <xdr:rowOff>21948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F5E2D11-907A-22E9-523B-42EC36329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2379895" y="17568331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5</xdr:col>
      <xdr:colOff>552946</xdr:colOff>
      <xdr:row>88</xdr:row>
      <xdr:rowOff>7837</xdr:rowOff>
    </xdr:from>
    <xdr:to>
      <xdr:col>5</xdr:col>
      <xdr:colOff>755414</xdr:colOff>
      <xdr:row>89</xdr:row>
      <xdr:rowOff>37627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566D9E2-59F2-D139-BB9F-2F13A66AC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1588104" y="1758401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6</xdr:col>
      <xdr:colOff>592143</xdr:colOff>
      <xdr:row>87</xdr:row>
      <xdr:rowOff>203824</xdr:rowOff>
    </xdr:from>
    <xdr:to>
      <xdr:col>6</xdr:col>
      <xdr:colOff>794611</xdr:colOff>
      <xdr:row>89</xdr:row>
      <xdr:rowOff>29787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B891275-503F-597F-DAA5-FF6BD3AC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80725759" y="17576170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7</xdr:col>
      <xdr:colOff>568625</xdr:colOff>
      <xdr:row>88</xdr:row>
      <xdr:rowOff>7836</xdr:rowOff>
    </xdr:from>
    <xdr:to>
      <xdr:col>7</xdr:col>
      <xdr:colOff>771093</xdr:colOff>
      <xdr:row>89</xdr:row>
      <xdr:rowOff>37626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BD5B6EE-6D66-5D26-CEE5-305399826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926129" y="1758400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8</xdr:col>
      <xdr:colOff>592143</xdr:colOff>
      <xdr:row>87</xdr:row>
      <xdr:rowOff>203823</xdr:rowOff>
    </xdr:from>
    <xdr:to>
      <xdr:col>8</xdr:col>
      <xdr:colOff>794611</xdr:colOff>
      <xdr:row>89</xdr:row>
      <xdr:rowOff>29786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82161EF-37A9-2BD2-D269-23494708E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9079463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9</xdr:col>
      <xdr:colOff>592143</xdr:colOff>
      <xdr:row>87</xdr:row>
      <xdr:rowOff>203823</xdr:rowOff>
    </xdr:from>
    <xdr:to>
      <xdr:col>9</xdr:col>
      <xdr:colOff>794611</xdr:colOff>
      <xdr:row>89</xdr:row>
      <xdr:rowOff>29786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FD5F207-52D4-EE94-569B-55037E5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256315" y="17576169"/>
          <a:ext cx="202468" cy="23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592143</xdr:colOff>
      <xdr:row>87</xdr:row>
      <xdr:rowOff>195983</xdr:rowOff>
    </xdr:from>
    <xdr:to>
      <xdr:col>10</xdr:col>
      <xdr:colOff>794611</xdr:colOff>
      <xdr:row>89</xdr:row>
      <xdr:rowOff>21946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7CDC4B5-CD6D-8691-3FFC-2BEC2F6DC3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7433167" y="17568329"/>
          <a:ext cx="202468" cy="233617"/>
        </a:xfrm>
        <a:prstGeom prst="rect">
          <a:avLst/>
        </a:prstGeom>
      </xdr:spPr>
    </xdr:pic>
    <xdr:clientData/>
  </xdr:twoCellAnchor>
  <xdr:twoCellAnchor>
    <xdr:from>
      <xdr:col>7</xdr:col>
      <xdr:colOff>94075</xdr:colOff>
      <xdr:row>162</xdr:row>
      <xdr:rowOff>35278</xdr:rowOff>
    </xdr:from>
    <xdr:to>
      <xdr:col>8</xdr:col>
      <xdr:colOff>732995</xdr:colOff>
      <xdr:row>163</xdr:row>
      <xdr:rowOff>117594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375A6CE4-1D40-6955-A8D5-E90262CF336A}"/>
            </a:ext>
          </a:extLst>
        </xdr:cNvPr>
        <xdr:cNvSpPr/>
      </xdr:nvSpPr>
      <xdr:spPr>
        <a:xfrm rot="5400000">
          <a:off x="13479729041" y="35932378"/>
          <a:ext cx="286143" cy="14620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635000</xdr:colOff>
      <xdr:row>53</xdr:row>
      <xdr:rowOff>110590</xdr:rowOff>
    </xdr:from>
    <xdr:to>
      <xdr:col>5</xdr:col>
      <xdr:colOff>460197</xdr:colOff>
      <xdr:row>53</xdr:row>
      <xdr:rowOff>128427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A9C6588-5E36-3E26-6305-682D42E40937}"/>
            </a:ext>
          </a:extLst>
        </xdr:cNvPr>
        <xdr:cNvCxnSpPr/>
      </xdr:nvCxnSpPr>
      <xdr:spPr>
        <a:xfrm>
          <a:off x="13497032022" y="9478624"/>
          <a:ext cx="31214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563652</xdr:colOff>
      <xdr:row>46</xdr:row>
      <xdr:rowOff>28539</xdr:rowOff>
    </xdr:from>
    <xdr:to>
      <xdr:col>4</xdr:col>
      <xdr:colOff>567219</xdr:colOff>
      <xdr:row>54</xdr:row>
      <xdr:rowOff>139130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26A0AB9-CE9F-E70F-6DDD-36B1160986BF}"/>
            </a:ext>
          </a:extLst>
        </xdr:cNvPr>
        <xdr:cNvCxnSpPr/>
      </xdr:nvCxnSpPr>
      <xdr:spPr>
        <a:xfrm flipV="1">
          <a:off x="13497749073" y="7973174"/>
          <a:ext cx="3567" cy="17373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50</xdr:row>
      <xdr:rowOff>72159</xdr:rowOff>
    </xdr:from>
    <xdr:to>
      <xdr:col>4</xdr:col>
      <xdr:colOff>266989</xdr:colOff>
      <xdr:row>50</xdr:row>
      <xdr:rowOff>158750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CDF672FF-991B-B4AA-B8A1-86BE2887FE56}"/>
            </a:ext>
          </a:extLst>
        </xdr:cNvPr>
        <xdr:cNvSpPr/>
      </xdr:nvSpPr>
      <xdr:spPr>
        <a:xfrm>
          <a:off x="13533242670" y="8976591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47</xdr:row>
      <xdr:rowOff>39077</xdr:rowOff>
    </xdr:from>
    <xdr:to>
      <xdr:col>4</xdr:col>
      <xdr:colOff>215759</xdr:colOff>
      <xdr:row>50</xdr:row>
      <xdr:rowOff>108287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5127103-CB02-01F1-CD94-19568F41D2E9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44</xdr:row>
      <xdr:rowOff>85970</xdr:rowOff>
    </xdr:from>
    <xdr:to>
      <xdr:col>4</xdr:col>
      <xdr:colOff>196159</xdr:colOff>
      <xdr:row>50</xdr:row>
      <xdr:rowOff>84840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7E6AB615-A641-41E3-39A5-2A71A248C48E}"/>
            </a:ext>
          </a:extLst>
        </xdr:cNvPr>
        <xdr:cNvCxnSpPr>
          <a:stCxn id="7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635000</xdr:colOff>
      <xdr:row>90</xdr:row>
      <xdr:rowOff>110590</xdr:rowOff>
    </xdr:from>
    <xdr:to>
      <xdr:col>5</xdr:col>
      <xdr:colOff>460197</xdr:colOff>
      <xdr:row>90</xdr:row>
      <xdr:rowOff>128427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E1B9B18-7AA5-B541-80FA-D85FEFE721B9}"/>
            </a:ext>
          </a:extLst>
        </xdr:cNvPr>
        <xdr:cNvCxnSpPr/>
      </xdr:nvCxnSpPr>
      <xdr:spPr>
        <a:xfrm>
          <a:off x="13504403280" y="9672713"/>
          <a:ext cx="3123289" cy="178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567219</xdr:colOff>
      <xdr:row>81</xdr:row>
      <xdr:rowOff>3908</xdr:rowOff>
    </xdr:from>
    <xdr:to>
      <xdr:col>4</xdr:col>
      <xdr:colOff>574431</xdr:colOff>
      <xdr:row>91</xdr:row>
      <xdr:rowOff>139130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7C8DA5-9021-A442-A159-6C5E6EA7B8A3}"/>
            </a:ext>
          </a:extLst>
        </xdr:cNvPr>
        <xdr:cNvCxnSpPr/>
      </xdr:nvCxnSpPr>
      <xdr:spPr>
        <a:xfrm flipH="1" flipV="1">
          <a:off x="13505113569" y="14849231"/>
          <a:ext cx="7212" cy="216722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184006</xdr:colOff>
      <xdr:row>87</xdr:row>
      <xdr:rowOff>72159</xdr:rowOff>
    </xdr:from>
    <xdr:to>
      <xdr:col>4</xdr:col>
      <xdr:colOff>266989</xdr:colOff>
      <xdr:row>87</xdr:row>
      <xdr:rowOff>158750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270C8FCD-B899-2A41-9758-97D9FFA7DC68}"/>
            </a:ext>
          </a:extLst>
        </xdr:cNvPr>
        <xdr:cNvSpPr/>
      </xdr:nvSpPr>
      <xdr:spPr>
        <a:xfrm>
          <a:off x="13505421011" y="9024682"/>
          <a:ext cx="82983" cy="865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617415</xdr:colOff>
      <xdr:row>84</xdr:row>
      <xdr:rowOff>39077</xdr:rowOff>
    </xdr:from>
    <xdr:to>
      <xdr:col>4</xdr:col>
      <xdr:colOff>215759</xdr:colOff>
      <xdr:row>87</xdr:row>
      <xdr:rowOff>108287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6C0465E4-7215-884B-A648-5DE405D9C95A}"/>
            </a:ext>
          </a:extLst>
        </xdr:cNvPr>
        <xdr:cNvCxnSpPr/>
      </xdr:nvCxnSpPr>
      <xdr:spPr>
        <a:xfrm flipV="1">
          <a:off x="13505472241" y="8382000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23446</xdr:colOff>
      <xdr:row>81</xdr:row>
      <xdr:rowOff>85970</xdr:rowOff>
    </xdr:from>
    <xdr:to>
      <xdr:col>4</xdr:col>
      <xdr:colOff>196159</xdr:colOff>
      <xdr:row>87</xdr:row>
      <xdr:rowOff>84840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CE58738A-A072-7640-B974-349D68DCE5F0}"/>
            </a:ext>
          </a:extLst>
        </xdr:cNvPr>
        <xdr:cNvCxnSpPr>
          <a:stCxn id="15" idx="7"/>
        </xdr:cNvCxnSpPr>
      </xdr:nvCxnSpPr>
      <xdr:spPr>
        <a:xfrm flipV="1">
          <a:off x="13505491841" y="7819293"/>
          <a:ext cx="1821759" cy="121807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734647</xdr:colOff>
      <xdr:row>79</xdr:row>
      <xdr:rowOff>199292</xdr:rowOff>
    </xdr:from>
    <xdr:to>
      <xdr:col>4</xdr:col>
      <xdr:colOff>332991</xdr:colOff>
      <xdr:row>83</xdr:row>
      <xdr:rowOff>65302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43EE2174-F07E-D7B4-BD2B-513B71E3578D}"/>
            </a:ext>
          </a:extLst>
        </xdr:cNvPr>
        <xdr:cNvCxnSpPr/>
      </xdr:nvCxnSpPr>
      <xdr:spPr>
        <a:xfrm flipV="1">
          <a:off x="13505355009" y="15044615"/>
          <a:ext cx="2071913" cy="67881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54708</xdr:colOff>
      <xdr:row>77</xdr:row>
      <xdr:rowOff>27354</xdr:rowOff>
    </xdr:from>
    <xdr:to>
      <xdr:col>4</xdr:col>
      <xdr:colOff>336062</xdr:colOff>
      <xdr:row>83</xdr:row>
      <xdr:rowOff>74246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F6C4E14F-A052-2302-9C21-895BAE2ACC07}"/>
            </a:ext>
          </a:extLst>
        </xdr:cNvPr>
        <xdr:cNvCxnSpPr/>
      </xdr:nvCxnSpPr>
      <xdr:spPr>
        <a:xfrm flipV="1">
          <a:off x="13505351938" y="14466277"/>
          <a:ext cx="1930400" cy="12660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356887</xdr:colOff>
      <xdr:row>121</xdr:row>
      <xdr:rowOff>143565</xdr:rowOff>
    </xdr:from>
    <xdr:to>
      <xdr:col>0</xdr:col>
      <xdr:colOff>676958</xdr:colOff>
      <xdr:row>123</xdr:row>
      <xdr:rowOff>61571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04A4304-9BCC-0066-A046-A8316763B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7484460" y="21627464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327949</xdr:colOff>
      <xdr:row>137</xdr:row>
      <xdr:rowOff>154329</xdr:rowOff>
    </xdr:from>
    <xdr:to>
      <xdr:col>4</xdr:col>
      <xdr:colOff>648020</xdr:colOff>
      <xdr:row>139</xdr:row>
      <xdr:rowOff>98056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0D4269C-F9A8-8B46-A1A0-49F2A1245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208183" y="25512532"/>
          <a:ext cx="320071" cy="348841"/>
        </a:xfrm>
        <a:prstGeom prst="rect">
          <a:avLst/>
        </a:prstGeom>
      </xdr:spPr>
    </xdr:pic>
    <xdr:clientData/>
  </xdr:twoCellAnchor>
  <xdr:twoCellAnchor editAs="oneCell">
    <xdr:from>
      <xdr:col>4</xdr:col>
      <xdr:colOff>437265</xdr:colOff>
      <xdr:row>146</xdr:row>
      <xdr:rowOff>115747</xdr:rowOff>
    </xdr:from>
    <xdr:to>
      <xdr:col>4</xdr:col>
      <xdr:colOff>757336</xdr:colOff>
      <xdr:row>148</xdr:row>
      <xdr:rowOff>59473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98E72EB-D775-112C-E889-30547032E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4098867" y="27499519"/>
          <a:ext cx="320071" cy="348841"/>
        </a:xfrm>
        <a:prstGeom prst="rect">
          <a:avLst/>
        </a:prstGeom>
      </xdr:spPr>
    </xdr:pic>
    <xdr:clientData/>
  </xdr:twoCellAnchor>
  <xdr:twoCellAnchor>
    <xdr:from>
      <xdr:col>5</xdr:col>
      <xdr:colOff>199342</xdr:colOff>
      <xdr:row>244</xdr:row>
      <xdr:rowOff>35367</xdr:rowOff>
    </xdr:from>
    <xdr:to>
      <xdr:col>5</xdr:col>
      <xdr:colOff>212203</xdr:colOff>
      <xdr:row>250</xdr:row>
      <xdr:rowOff>93240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BD2167AB-7FC2-BB0B-4721-2769B6440BDF}"/>
            </a:ext>
          </a:extLst>
        </xdr:cNvPr>
        <xdr:cNvCxnSpPr/>
      </xdr:nvCxnSpPr>
      <xdr:spPr>
        <a:xfrm flipH="1" flipV="1">
          <a:off x="13533817696" y="36559924"/>
          <a:ext cx="12861" cy="127321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249</xdr:row>
      <xdr:rowOff>118961</xdr:rowOff>
    </xdr:from>
    <xdr:to>
      <xdr:col>5</xdr:col>
      <xdr:colOff>366532</xdr:colOff>
      <xdr:row>249</xdr:row>
      <xdr:rowOff>118961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3078FBD-3A71-0861-69C6-EA47258C845D}"/>
            </a:ext>
          </a:extLst>
        </xdr:cNvPr>
        <xdr:cNvCxnSpPr/>
      </xdr:nvCxnSpPr>
      <xdr:spPr>
        <a:xfrm>
          <a:off x="13533663367" y="37656303"/>
          <a:ext cx="1491848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379393</xdr:colOff>
      <xdr:row>244</xdr:row>
      <xdr:rowOff>141941</xdr:rowOff>
    </xdr:from>
    <xdr:to>
      <xdr:col>4</xdr:col>
      <xdr:colOff>388471</xdr:colOff>
      <xdr:row>249</xdr:row>
      <xdr:rowOff>113666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3FCEADC2-711C-40C4-4503-62514FAFE78D}"/>
            </a:ext>
          </a:extLst>
        </xdr:cNvPr>
        <xdr:cNvCxnSpPr/>
      </xdr:nvCxnSpPr>
      <xdr:spPr>
        <a:xfrm>
          <a:off x="13582485647" y="50060412"/>
          <a:ext cx="9078" cy="980254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199342</xdr:colOff>
      <xdr:row>278</xdr:row>
      <xdr:rowOff>35367</xdr:rowOff>
    </xdr:from>
    <xdr:to>
      <xdr:col>5</xdr:col>
      <xdr:colOff>212203</xdr:colOff>
      <xdr:row>284</xdr:row>
      <xdr:rowOff>93240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8839AC0-7BB1-7846-99B6-781922A5231D}"/>
            </a:ext>
          </a:extLst>
        </xdr:cNvPr>
        <xdr:cNvCxnSpPr/>
      </xdr:nvCxnSpPr>
      <xdr:spPr>
        <a:xfrm flipH="1" flipV="1">
          <a:off x="13511762840" y="36575908"/>
          <a:ext cx="12861" cy="1273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283</xdr:row>
      <xdr:rowOff>118961</xdr:rowOff>
    </xdr:from>
    <xdr:to>
      <xdr:col>5</xdr:col>
      <xdr:colOff>366532</xdr:colOff>
      <xdr:row>283</xdr:row>
      <xdr:rowOff>118961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527C044-EBFE-124E-9222-33CEFB54211D}"/>
            </a:ext>
          </a:extLst>
        </xdr:cNvPr>
        <xdr:cNvCxnSpPr/>
      </xdr:nvCxnSpPr>
      <xdr:spPr>
        <a:xfrm>
          <a:off x="13511608511" y="37672608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278</xdr:row>
      <xdr:rowOff>155583</xdr:rowOff>
    </xdr:from>
    <xdr:to>
      <xdr:col>5</xdr:col>
      <xdr:colOff>42898</xdr:colOff>
      <xdr:row>283</xdr:row>
      <xdr:rowOff>5586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4CC5FAD-813E-A841-AD81-D579B6234AAE}"/>
            </a:ext>
          </a:extLst>
        </xdr:cNvPr>
        <xdr:cNvCxnSpPr/>
      </xdr:nvCxnSpPr>
      <xdr:spPr>
        <a:xfrm flipH="1">
          <a:off x="13511932145" y="41559030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281</xdr:row>
      <xdr:rowOff>104928</xdr:rowOff>
    </xdr:from>
    <xdr:to>
      <xdr:col>5</xdr:col>
      <xdr:colOff>220713</xdr:colOff>
      <xdr:row>281</xdr:row>
      <xdr:rowOff>108547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85A916CD-1BED-EBAB-04C7-29E332B12F0C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280</xdr:row>
      <xdr:rowOff>90456</xdr:rowOff>
    </xdr:from>
    <xdr:to>
      <xdr:col>5</xdr:col>
      <xdr:colOff>209858</xdr:colOff>
      <xdr:row>280</xdr:row>
      <xdr:rowOff>97693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14B12617-C258-ECB3-03B7-1886B84A85A7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290</xdr:row>
      <xdr:rowOff>35367</xdr:rowOff>
    </xdr:from>
    <xdr:to>
      <xdr:col>5</xdr:col>
      <xdr:colOff>217094</xdr:colOff>
      <xdr:row>296</xdr:row>
      <xdr:rowOff>97692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39220690-5FEC-2F41-ACF3-027F93C5A19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295</xdr:row>
      <xdr:rowOff>118961</xdr:rowOff>
    </xdr:from>
    <xdr:to>
      <xdr:col>5</xdr:col>
      <xdr:colOff>366532</xdr:colOff>
      <xdr:row>295</xdr:row>
      <xdr:rowOff>118961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AA7D731F-6E26-8745-BD5F-F0C373650F97}"/>
            </a:ext>
          </a:extLst>
        </xdr:cNvPr>
        <xdr:cNvCxnSpPr/>
      </xdr:nvCxnSpPr>
      <xdr:spPr>
        <a:xfrm>
          <a:off x="13511608511" y="42535514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365550</xdr:colOff>
      <xdr:row>290</xdr:row>
      <xdr:rowOff>125701</xdr:rowOff>
    </xdr:from>
    <xdr:to>
      <xdr:col>4</xdr:col>
      <xdr:colOff>760075</xdr:colOff>
      <xdr:row>294</xdr:row>
      <xdr:rowOff>177410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2E6C71DF-400B-8344-BF8D-CFCFC716D199}"/>
            </a:ext>
          </a:extLst>
        </xdr:cNvPr>
        <xdr:cNvCxnSpPr/>
      </xdr:nvCxnSpPr>
      <xdr:spPr>
        <a:xfrm flipH="1">
          <a:off x="13582114043" y="59322642"/>
          <a:ext cx="1223760" cy="85853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293</xdr:row>
      <xdr:rowOff>104928</xdr:rowOff>
    </xdr:from>
    <xdr:to>
      <xdr:col>5</xdr:col>
      <xdr:colOff>220713</xdr:colOff>
      <xdr:row>293</xdr:row>
      <xdr:rowOff>108547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A0E44C10-BB71-9345-83E8-DE5846C385BE}"/>
            </a:ext>
          </a:extLst>
        </xdr:cNvPr>
        <xdr:cNvCxnSpPr/>
      </xdr:nvCxnSpPr>
      <xdr:spPr>
        <a:xfrm>
          <a:off x="13511754330" y="42116239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292</xdr:row>
      <xdr:rowOff>90456</xdr:rowOff>
    </xdr:from>
    <xdr:to>
      <xdr:col>5</xdr:col>
      <xdr:colOff>209858</xdr:colOff>
      <xdr:row>292</xdr:row>
      <xdr:rowOff>97693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2FF8AF4C-A6AC-334E-BE54-4EFE8A3F1934}"/>
            </a:ext>
          </a:extLst>
        </xdr:cNvPr>
        <xdr:cNvCxnSpPr/>
      </xdr:nvCxnSpPr>
      <xdr:spPr>
        <a:xfrm>
          <a:off x="13511765185" y="41899145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665756</xdr:colOff>
      <xdr:row>290</xdr:row>
      <xdr:rowOff>188147</xdr:rowOff>
    </xdr:from>
    <xdr:to>
      <xdr:col>4</xdr:col>
      <xdr:colOff>231046</xdr:colOff>
      <xdr:row>295</xdr:row>
      <xdr:rowOff>38150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E5DE2085-7A1B-5158-740D-069F1DF568AF}"/>
            </a:ext>
          </a:extLst>
        </xdr:cNvPr>
        <xdr:cNvCxnSpPr/>
      </xdr:nvCxnSpPr>
      <xdr:spPr>
        <a:xfrm flipH="1">
          <a:off x="13512568954" y="44023047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67235</xdr:colOff>
      <xdr:row>291</xdr:row>
      <xdr:rowOff>118465</xdr:rowOff>
    </xdr:from>
    <xdr:to>
      <xdr:col>3</xdr:col>
      <xdr:colOff>560123</xdr:colOff>
      <xdr:row>291</xdr:row>
      <xdr:rowOff>119529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5EA6A020-B76C-36C9-3B66-0C67FEA3A42E}"/>
            </a:ext>
          </a:extLst>
        </xdr:cNvPr>
        <xdr:cNvCxnSpPr/>
      </xdr:nvCxnSpPr>
      <xdr:spPr>
        <a:xfrm>
          <a:off x="13583143230" y="59517112"/>
          <a:ext cx="492888" cy="106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304</xdr:row>
      <xdr:rowOff>35367</xdr:rowOff>
    </xdr:from>
    <xdr:to>
      <xdr:col>5</xdr:col>
      <xdr:colOff>217094</xdr:colOff>
      <xdr:row>310</xdr:row>
      <xdr:rowOff>97692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0CF985A-E72A-A94A-AB18-9717D80144B3}"/>
            </a:ext>
          </a:extLst>
        </xdr:cNvPr>
        <xdr:cNvCxnSpPr/>
      </xdr:nvCxnSpPr>
      <xdr:spPr>
        <a:xfrm flipV="1">
          <a:off x="13511757949" y="43870267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309</xdr:row>
      <xdr:rowOff>118961</xdr:rowOff>
    </xdr:from>
    <xdr:to>
      <xdr:col>5</xdr:col>
      <xdr:colOff>366532</xdr:colOff>
      <xdr:row>309</xdr:row>
      <xdr:rowOff>118961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380ECD1C-F607-3D41-AD58-052CE1CC2034}"/>
            </a:ext>
          </a:extLst>
        </xdr:cNvPr>
        <xdr:cNvCxnSpPr/>
      </xdr:nvCxnSpPr>
      <xdr:spPr>
        <a:xfrm>
          <a:off x="13511608511" y="44966967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304</xdr:row>
      <xdr:rowOff>155583</xdr:rowOff>
    </xdr:from>
    <xdr:to>
      <xdr:col>5</xdr:col>
      <xdr:colOff>42898</xdr:colOff>
      <xdr:row>309</xdr:row>
      <xdr:rowOff>5586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CB106B57-D766-DE4A-BB3C-8AF5E5A93CF6}"/>
            </a:ext>
          </a:extLst>
        </xdr:cNvPr>
        <xdr:cNvCxnSpPr/>
      </xdr:nvCxnSpPr>
      <xdr:spPr>
        <a:xfrm flipH="1">
          <a:off x="13511932145" y="43990483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307</xdr:row>
      <xdr:rowOff>104928</xdr:rowOff>
    </xdr:from>
    <xdr:to>
      <xdr:col>5</xdr:col>
      <xdr:colOff>220713</xdr:colOff>
      <xdr:row>307</xdr:row>
      <xdr:rowOff>108547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D5E77E9-5213-2046-89DE-DE577B12938D}"/>
            </a:ext>
          </a:extLst>
        </xdr:cNvPr>
        <xdr:cNvCxnSpPr/>
      </xdr:nvCxnSpPr>
      <xdr:spPr>
        <a:xfrm>
          <a:off x="13511754330" y="44547692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306</xdr:row>
      <xdr:rowOff>90456</xdr:rowOff>
    </xdr:from>
    <xdr:to>
      <xdr:col>5</xdr:col>
      <xdr:colOff>209858</xdr:colOff>
      <xdr:row>306</xdr:row>
      <xdr:rowOff>97693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BEF78E8-37C0-0846-81F0-CE4AEC97FCEA}"/>
            </a:ext>
          </a:extLst>
        </xdr:cNvPr>
        <xdr:cNvCxnSpPr/>
      </xdr:nvCxnSpPr>
      <xdr:spPr>
        <a:xfrm>
          <a:off x="13511765185" y="44330598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759828</xdr:colOff>
      <xdr:row>305</xdr:row>
      <xdr:rowOff>54273</xdr:rowOff>
    </xdr:from>
    <xdr:to>
      <xdr:col>4</xdr:col>
      <xdr:colOff>209857</xdr:colOff>
      <xdr:row>305</xdr:row>
      <xdr:rowOff>57892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1CFB0720-9105-EC45-8EA9-0BB0E33BF552}"/>
            </a:ext>
          </a:extLst>
        </xdr:cNvPr>
        <xdr:cNvCxnSpPr/>
      </xdr:nvCxnSpPr>
      <xdr:spPr>
        <a:xfrm flipH="1" flipV="1">
          <a:off x="13512590143" y="46928490"/>
          <a:ext cx="274986" cy="3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629574</xdr:colOff>
      <xdr:row>303</xdr:row>
      <xdr:rowOff>97692</xdr:rowOff>
    </xdr:from>
    <xdr:to>
      <xdr:col>5</xdr:col>
      <xdr:colOff>194864</xdr:colOff>
      <xdr:row>307</xdr:row>
      <xdr:rowOff>150316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3D530CF5-9AA3-C083-89B2-7DC674FDA535}"/>
            </a:ext>
          </a:extLst>
        </xdr:cNvPr>
        <xdr:cNvCxnSpPr/>
      </xdr:nvCxnSpPr>
      <xdr:spPr>
        <a:xfrm flipH="1">
          <a:off x="13511780179" y="46566666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212203</xdr:colOff>
      <xdr:row>313</xdr:row>
      <xdr:rowOff>35367</xdr:rowOff>
    </xdr:from>
    <xdr:to>
      <xdr:col>5</xdr:col>
      <xdr:colOff>217094</xdr:colOff>
      <xdr:row>319</xdr:row>
      <xdr:rowOff>97692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9CF4E37-E52E-1F42-87DF-34C8B69C90FF}"/>
            </a:ext>
          </a:extLst>
        </xdr:cNvPr>
        <xdr:cNvCxnSpPr/>
      </xdr:nvCxnSpPr>
      <xdr:spPr>
        <a:xfrm flipV="1">
          <a:off x="13511757949" y="46706962"/>
          <a:ext cx="4891" cy="12780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318</xdr:row>
      <xdr:rowOff>118961</xdr:rowOff>
    </xdr:from>
    <xdr:to>
      <xdr:col>5</xdr:col>
      <xdr:colOff>366532</xdr:colOff>
      <xdr:row>318</xdr:row>
      <xdr:rowOff>118961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8FB03A36-CD4C-ED4D-B2E4-5B67C44FD8BC}"/>
            </a:ext>
          </a:extLst>
        </xdr:cNvPr>
        <xdr:cNvCxnSpPr/>
      </xdr:nvCxnSpPr>
      <xdr:spPr>
        <a:xfrm>
          <a:off x="13511608511" y="47803662"/>
          <a:ext cx="148915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477608</xdr:colOff>
      <xdr:row>313</xdr:row>
      <xdr:rowOff>155583</xdr:rowOff>
    </xdr:from>
    <xdr:to>
      <xdr:col>5</xdr:col>
      <xdr:colOff>42898</xdr:colOff>
      <xdr:row>318</xdr:row>
      <xdr:rowOff>5586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A2B394D5-FA28-3C49-8BF0-6560F4600498}"/>
            </a:ext>
          </a:extLst>
        </xdr:cNvPr>
        <xdr:cNvCxnSpPr/>
      </xdr:nvCxnSpPr>
      <xdr:spPr>
        <a:xfrm flipH="1">
          <a:off x="13511932145" y="46827178"/>
          <a:ext cx="1215204" cy="8631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463134</xdr:colOff>
      <xdr:row>316</xdr:row>
      <xdr:rowOff>104928</xdr:rowOff>
    </xdr:from>
    <xdr:to>
      <xdr:col>5</xdr:col>
      <xdr:colOff>220713</xdr:colOff>
      <xdr:row>316</xdr:row>
      <xdr:rowOff>108547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E08A1B43-C427-CE43-BC28-EAC57D5C9C55}"/>
            </a:ext>
          </a:extLst>
        </xdr:cNvPr>
        <xdr:cNvCxnSpPr/>
      </xdr:nvCxnSpPr>
      <xdr:spPr>
        <a:xfrm>
          <a:off x="13511754330" y="47384387"/>
          <a:ext cx="582536" cy="3619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177293</xdr:colOff>
      <xdr:row>315</xdr:row>
      <xdr:rowOff>90456</xdr:rowOff>
    </xdr:from>
    <xdr:to>
      <xdr:col>5</xdr:col>
      <xdr:colOff>209858</xdr:colOff>
      <xdr:row>315</xdr:row>
      <xdr:rowOff>97693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17E3F28-CBF6-1347-B07C-2780CB120B0F}"/>
            </a:ext>
          </a:extLst>
        </xdr:cNvPr>
        <xdr:cNvCxnSpPr/>
      </xdr:nvCxnSpPr>
      <xdr:spPr>
        <a:xfrm>
          <a:off x="13511765185" y="47167294"/>
          <a:ext cx="857522" cy="7237"/>
        </a:xfrm>
        <a:prstGeom prst="line">
          <a:avLst/>
        </a:prstGeom>
        <a:ln w="19050" cap="flat" cmpd="sng" algn="ctr">
          <a:solidFill>
            <a:schemeClr val="accent3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108547</xdr:colOff>
      <xdr:row>315</xdr:row>
      <xdr:rowOff>39800</xdr:rowOff>
    </xdr:from>
    <xdr:to>
      <xdr:col>4</xdr:col>
      <xdr:colOff>227949</xdr:colOff>
      <xdr:row>315</xdr:row>
      <xdr:rowOff>173675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8C6F24C9-1B99-8CD6-8B8F-A36FCBC14DC4}"/>
            </a:ext>
          </a:extLst>
        </xdr:cNvPr>
        <xdr:cNvSpPr/>
      </xdr:nvSpPr>
      <xdr:spPr>
        <a:xfrm>
          <a:off x="13512572051" y="48940227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4</xdr:col>
      <xdr:colOff>390769</xdr:colOff>
      <xdr:row>316</xdr:row>
      <xdr:rowOff>65128</xdr:rowOff>
    </xdr:from>
    <xdr:to>
      <xdr:col>4</xdr:col>
      <xdr:colOff>510171</xdr:colOff>
      <xdr:row>316</xdr:row>
      <xdr:rowOff>199003</xdr:rowOff>
    </xdr:to>
    <xdr:sp macro="" textlink="">
      <xdr:nvSpPr>
        <xdr:cNvPr id="68" name="Oval 67">
          <a:extLst>
            <a:ext uri="{FF2B5EF4-FFF2-40B4-BE49-F238E27FC236}">
              <a16:creationId xmlns:a16="http://schemas.microsoft.com/office/drawing/2014/main" id="{26203C0F-99E1-34C1-93EC-F96094A55144}"/>
            </a:ext>
          </a:extLst>
        </xdr:cNvPr>
        <xdr:cNvSpPr/>
      </xdr:nvSpPr>
      <xdr:spPr>
        <a:xfrm>
          <a:off x="13512289829" y="49168176"/>
          <a:ext cx="119402" cy="1338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5</xdr:col>
      <xdr:colOff>212203</xdr:colOff>
      <xdr:row>342</xdr:row>
      <xdr:rowOff>35367</xdr:rowOff>
    </xdr:from>
    <xdr:to>
      <xdr:col>5</xdr:col>
      <xdr:colOff>217094</xdr:colOff>
      <xdr:row>348</xdr:row>
      <xdr:rowOff>97692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3132014F-5BC5-0745-B43A-CE1D15519F35}"/>
            </a:ext>
          </a:extLst>
        </xdr:cNvPr>
        <xdr:cNvCxnSpPr/>
      </xdr:nvCxnSpPr>
      <xdr:spPr>
        <a:xfrm flipV="1">
          <a:off x="13505124026" y="48802419"/>
          <a:ext cx="4891" cy="1284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527292</xdr:colOff>
      <xdr:row>347</xdr:row>
      <xdr:rowOff>118961</xdr:rowOff>
    </xdr:from>
    <xdr:to>
      <xdr:col>5</xdr:col>
      <xdr:colOff>366532</xdr:colOff>
      <xdr:row>347</xdr:row>
      <xdr:rowOff>118961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0BB8061A-9E59-FE41-8512-B837DA6C580A}"/>
            </a:ext>
          </a:extLst>
        </xdr:cNvPr>
        <xdr:cNvCxnSpPr/>
      </xdr:nvCxnSpPr>
      <xdr:spPr>
        <a:xfrm>
          <a:off x="13504974588" y="49904857"/>
          <a:ext cx="148834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525773</xdr:colOff>
      <xdr:row>345</xdr:row>
      <xdr:rowOff>99971</xdr:rowOff>
    </xdr:from>
    <xdr:to>
      <xdr:col>5</xdr:col>
      <xdr:colOff>218454</xdr:colOff>
      <xdr:row>345</xdr:row>
      <xdr:rowOff>103673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65AAD240-2719-4F4A-B749-6E2861FD9285}"/>
            </a:ext>
          </a:extLst>
        </xdr:cNvPr>
        <xdr:cNvCxnSpPr/>
      </xdr:nvCxnSpPr>
      <xdr:spPr>
        <a:xfrm flipH="1">
          <a:off x="13523678310" y="55143178"/>
          <a:ext cx="1344052" cy="37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51813</xdr:colOff>
      <xdr:row>56</xdr:row>
      <xdr:rowOff>13369</xdr:rowOff>
    </xdr:from>
    <xdr:to>
      <xdr:col>10</xdr:col>
      <xdr:colOff>707190</xdr:colOff>
      <xdr:row>70</xdr:row>
      <xdr:rowOff>154138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D32A83-6D31-408A-5570-4793A6FE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0753442" y="11256211"/>
          <a:ext cx="2313061" cy="2948138"/>
        </a:xfrm>
        <a:prstGeom prst="rect">
          <a:avLst/>
        </a:prstGeom>
      </xdr:spPr>
    </xdr:pic>
    <xdr:clientData/>
  </xdr:twoCellAnchor>
  <xdr:oneCellAnchor>
    <xdr:from>
      <xdr:col>3</xdr:col>
      <xdr:colOff>601581</xdr:colOff>
      <xdr:row>105</xdr:row>
      <xdr:rowOff>37431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1F2703C7-4117-4AD4-BEA3-CE44859150D2}"/>
                </a:ext>
              </a:extLst>
            </xdr:cNvPr>
            <xdr:cNvSpPr txBox="1"/>
          </xdr:nvSpPr>
          <xdr:spPr>
            <a:xfrm>
              <a:off x="13574909397" y="21106063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788738</xdr:colOff>
      <xdr:row>108</xdr:row>
      <xdr:rowOff>30747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69E45E4F-72DC-8886-44C8-FE91C49FE39F}"/>
                </a:ext>
              </a:extLst>
            </xdr:cNvPr>
            <xdr:cNvSpPr txBox="1"/>
          </xdr:nvSpPr>
          <xdr:spPr>
            <a:xfrm>
              <a:off x="13573064555" y="21700958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360949</xdr:colOff>
      <xdr:row>112</xdr:row>
      <xdr:rowOff>24063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A3F64D67-273F-C5A3-0023-FF0CD184202C}"/>
                </a:ext>
              </a:extLst>
            </xdr:cNvPr>
            <xdr:cNvSpPr txBox="1"/>
          </xdr:nvSpPr>
          <xdr:spPr>
            <a:xfrm>
              <a:off x="13572663502" y="22496379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𝑃≥𝑀𝐼𝑁(𝐴𝑉𝐶)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421108</xdr:colOff>
      <xdr:row>120</xdr:row>
      <xdr:rowOff>24064</xdr:rowOff>
    </xdr:from>
    <xdr:ext cx="1751549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19821D1-2D87-CE5D-A485-5762D3C0F0E0}"/>
                </a:ext>
              </a:extLst>
            </xdr:cNvPr>
            <xdr:cNvSpPr txBox="1"/>
          </xdr:nvSpPr>
          <xdr:spPr>
            <a:xfrm>
              <a:off x="13574261028" y="24100590"/>
              <a:ext cx="1751549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0</xdr:col>
      <xdr:colOff>254000</xdr:colOff>
      <xdr:row>104</xdr:row>
      <xdr:rowOff>24281</xdr:rowOff>
    </xdr:from>
    <xdr:to>
      <xdr:col>0</xdr:col>
      <xdr:colOff>548391</xdr:colOff>
      <xdr:row>106</xdr:row>
      <xdr:rowOff>10456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980209B-E7B4-C7D9-EAFA-F5CF7F01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42668" y="21016634"/>
          <a:ext cx="294391" cy="389587"/>
        </a:xfrm>
        <a:prstGeom prst="rect">
          <a:avLst/>
        </a:prstGeom>
      </xdr:spPr>
    </xdr:pic>
    <xdr:clientData/>
  </xdr:twoCellAnchor>
  <xdr:twoCellAnchor editAs="oneCell">
    <xdr:from>
      <xdr:col>0</xdr:col>
      <xdr:colOff>224117</xdr:colOff>
      <xdr:row>107</xdr:row>
      <xdr:rowOff>31751</xdr:rowOff>
    </xdr:from>
    <xdr:to>
      <xdr:col>0</xdr:col>
      <xdr:colOff>518508</xdr:colOff>
      <xdr:row>109</xdr:row>
      <xdr:rowOff>17927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EBE499-FB98-B4A1-E878-661E03D04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85672551" y="21629222"/>
          <a:ext cx="294391" cy="389587"/>
        </a:xfrm>
        <a:prstGeom prst="rect">
          <a:avLst/>
        </a:prstGeom>
      </xdr:spPr>
    </xdr:pic>
    <xdr:clientData/>
  </xdr:twoCellAnchor>
  <xdr:oneCellAnchor>
    <xdr:from>
      <xdr:col>6</xdr:col>
      <xdr:colOff>194236</xdr:colOff>
      <xdr:row>182</xdr:row>
      <xdr:rowOff>17182</xdr:rowOff>
    </xdr:from>
    <xdr:ext cx="1619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𝑀𝐼𝑁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533F8275-9314-AC34-3F27-719A9BC8F6C8}"/>
                </a:ext>
              </a:extLst>
            </xdr:cNvPr>
            <xdr:cNvSpPr txBox="1"/>
          </xdr:nvSpPr>
          <xdr:spPr>
            <a:xfrm>
              <a:off x="13579401580" y="36802358"/>
              <a:ext cx="1619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𝑃≥𝑀𝐼𝑁(𝐴𝑇𝐶)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164354</xdr:colOff>
      <xdr:row>187</xdr:row>
      <xdr:rowOff>24651</xdr:rowOff>
    </xdr:from>
    <xdr:ext cx="96370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496AF866-CE6D-56CC-F4F2-94379EB31F2D}"/>
                </a:ext>
              </a:extLst>
            </xdr:cNvPr>
            <xdr:cNvSpPr txBox="1"/>
          </xdr:nvSpPr>
          <xdr:spPr>
            <a:xfrm>
              <a:off x="13583404529" y="37818357"/>
              <a:ext cx="96370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59765</xdr:colOff>
      <xdr:row>217</xdr:row>
      <xdr:rowOff>17181</xdr:rowOff>
    </xdr:from>
    <xdr:ext cx="13658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124D396-3BD6-8E38-F6B2-23605FCC09A9}"/>
                </a:ext>
              </a:extLst>
            </xdr:cNvPr>
            <xdr:cNvSpPr txBox="1"/>
          </xdr:nvSpPr>
          <xdr:spPr>
            <a:xfrm>
              <a:off x="13583936228" y="44414887"/>
              <a:ext cx="13658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199342</xdr:colOff>
      <xdr:row>244</xdr:row>
      <xdr:rowOff>35367</xdr:rowOff>
    </xdr:from>
    <xdr:to>
      <xdr:col>10</xdr:col>
      <xdr:colOff>212203</xdr:colOff>
      <xdr:row>250</xdr:row>
      <xdr:rowOff>93240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7DA2D0BC-B0D6-4C4C-AE58-A91BA9A873C7}"/>
            </a:ext>
          </a:extLst>
        </xdr:cNvPr>
        <xdr:cNvCxnSpPr/>
      </xdr:nvCxnSpPr>
      <xdr:spPr>
        <a:xfrm flipH="1" flipV="1">
          <a:off x="13581832680" y="49953838"/>
          <a:ext cx="12861" cy="12681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527292</xdr:colOff>
      <xdr:row>249</xdr:row>
      <xdr:rowOff>118961</xdr:rowOff>
    </xdr:from>
    <xdr:to>
      <xdr:col>10</xdr:col>
      <xdr:colOff>366532</xdr:colOff>
      <xdr:row>249</xdr:row>
      <xdr:rowOff>118961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5E3F7769-8295-6846-BFEA-15A62AF62CE5}"/>
            </a:ext>
          </a:extLst>
        </xdr:cNvPr>
        <xdr:cNvCxnSpPr/>
      </xdr:nvCxnSpPr>
      <xdr:spPr>
        <a:xfrm>
          <a:off x="13581678351" y="51045961"/>
          <a:ext cx="149771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239059</xdr:colOff>
      <xdr:row>245</xdr:row>
      <xdr:rowOff>59765</xdr:rowOff>
    </xdr:from>
    <xdr:to>
      <xdr:col>10</xdr:col>
      <xdr:colOff>82177</xdr:colOff>
      <xdr:row>248</xdr:row>
      <xdr:rowOff>37353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2178C1BE-58B2-2840-BA62-7C485BC24D9E}"/>
            </a:ext>
          </a:extLst>
        </xdr:cNvPr>
        <xdr:cNvCxnSpPr/>
      </xdr:nvCxnSpPr>
      <xdr:spPr>
        <a:xfrm flipH="1">
          <a:off x="13577816529" y="50179941"/>
          <a:ext cx="672353" cy="582706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717177</xdr:colOff>
      <xdr:row>244</xdr:row>
      <xdr:rowOff>99358</xdr:rowOff>
    </xdr:from>
    <xdr:ext cx="220253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E9685AE5-D35C-5887-7D29-99F2E06A0B85}"/>
                </a:ext>
              </a:extLst>
            </xdr:cNvPr>
            <xdr:cNvSpPr txBox="1"/>
          </xdr:nvSpPr>
          <xdr:spPr>
            <a:xfrm>
              <a:off x="13577466698" y="50017829"/>
              <a:ext cx="220253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552825</xdr:colOff>
      <xdr:row>271</xdr:row>
      <xdr:rowOff>17182</xdr:rowOff>
    </xdr:from>
    <xdr:ext cx="2538713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CA7B6B97-A07E-F0EA-711E-37B121373851}"/>
                </a:ext>
              </a:extLst>
            </xdr:cNvPr>
            <xdr:cNvSpPr txBox="1"/>
          </xdr:nvSpPr>
          <xdr:spPr>
            <a:xfrm>
              <a:off x="13580611815" y="55381711"/>
              <a:ext cx="2538713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𝑃≥𝑀𝐶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381000</xdr:colOff>
      <xdr:row>345</xdr:row>
      <xdr:rowOff>9711</xdr:rowOff>
    </xdr:from>
    <xdr:ext cx="168706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468A638F-598F-D0E5-5806-2EA34DFDA1B7}"/>
                </a:ext>
              </a:extLst>
            </xdr:cNvPr>
            <xdr:cNvSpPr txBox="1"/>
          </xdr:nvSpPr>
          <xdr:spPr>
            <a:xfrm>
              <a:off x="13582464522" y="70300476"/>
              <a:ext cx="168706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611111</xdr:colOff>
      <xdr:row>172</xdr:row>
      <xdr:rowOff>82550</xdr:rowOff>
    </xdr:from>
    <xdr:to>
      <xdr:col>5</xdr:col>
      <xdr:colOff>508000</xdr:colOff>
      <xdr:row>185</xdr:row>
      <xdr:rowOff>195262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D3442E-CE2E-6561-9BE3-E7E457F59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356500" y="35845750"/>
          <a:ext cx="3198889" cy="2754312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183</xdr:row>
      <xdr:rowOff>57150</xdr:rowOff>
    </xdr:from>
    <xdr:to>
      <xdr:col>4</xdr:col>
      <xdr:colOff>495300</xdr:colOff>
      <xdr:row>185</xdr:row>
      <xdr:rowOff>127000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A04EA4E1-B118-1034-4979-F31A47E85F90}"/>
            </a:ext>
          </a:extLst>
        </xdr:cNvPr>
        <xdr:cNvCxnSpPr/>
      </xdr:nvCxnSpPr>
      <xdr:spPr>
        <a:xfrm>
          <a:off x="13521194700" y="38055550"/>
          <a:ext cx="6350" cy="47625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349250</xdr:colOff>
      <xdr:row>182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𝑀𝑖𝑛𝑀𝐶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8CCEE9B0-C342-190E-CA35-5BF8266C8094}"/>
                </a:ext>
              </a:extLst>
            </xdr:cNvPr>
            <xdr:cNvSpPr txBox="1"/>
          </xdr:nvSpPr>
          <xdr:spPr>
            <a:xfrm>
              <a:off x="13519790396" y="379539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𝑀𝑖𝑛𝑀𝐶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476250</xdr:colOff>
      <xdr:row>181</xdr:row>
      <xdr:rowOff>152400</xdr:rowOff>
    </xdr:from>
    <xdr:to>
      <xdr:col>3</xdr:col>
      <xdr:colOff>501650</xdr:colOff>
      <xdr:row>185</xdr:row>
      <xdr:rowOff>101600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B0EEE718-5E7F-6934-71FB-C7E4FED6AD17}"/>
            </a:ext>
          </a:extLst>
        </xdr:cNvPr>
        <xdr:cNvCxnSpPr/>
      </xdr:nvCxnSpPr>
      <xdr:spPr>
        <a:xfrm>
          <a:off x="13522013850" y="37744400"/>
          <a:ext cx="25400" cy="76200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146050</xdr:colOff>
      <xdr:row>185</xdr:row>
      <xdr:rowOff>165100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A17C8907-B463-6AC9-6F98-BD54B37AA0F0}"/>
                </a:ext>
              </a:extLst>
            </xdr:cNvPr>
            <xdr:cNvSpPr txBox="1"/>
          </xdr:nvSpPr>
          <xdr:spPr>
            <a:xfrm>
              <a:off x="13520819096" y="3856990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𝑄=13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292100</xdr:colOff>
      <xdr:row>180</xdr:row>
      <xdr:rowOff>120650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𝑀𝑖𝑛𝐴𝑉𝐶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4E25AE03-165A-08CE-8808-33C4EFF4A7AA}"/>
                </a:ext>
              </a:extLst>
            </xdr:cNvPr>
            <xdr:cNvSpPr txBox="1"/>
          </xdr:nvSpPr>
          <xdr:spPr>
            <a:xfrm>
              <a:off x="13519847546" y="375094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𝑀𝑖𝑛𝐴𝑉𝐶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819150</xdr:colOff>
      <xdr:row>185</xdr:row>
      <xdr:rowOff>158750</xdr:rowOff>
    </xdr:from>
    <xdr:ext cx="72485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&gt;13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AAC328E5-0BB5-E3C6-B265-1CCE8F7F9052}"/>
                </a:ext>
              </a:extLst>
            </xdr:cNvPr>
            <xdr:cNvSpPr txBox="1"/>
          </xdr:nvSpPr>
          <xdr:spPr>
            <a:xfrm>
              <a:off x="13521796996" y="38563550"/>
              <a:ext cx="72485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𝑄&gt;13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203200</xdr:colOff>
      <xdr:row>202</xdr:row>
      <xdr:rowOff>55032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BA8CEDE4-64F7-EA0D-89F8-F19916A3AACE}"/>
                </a:ext>
              </a:extLst>
            </xdr:cNvPr>
            <xdr:cNvSpPr txBox="1"/>
          </xdr:nvSpPr>
          <xdr:spPr>
            <a:xfrm>
              <a:off x="13585925645" y="41948099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𝐴𝑇𝐶=𝑇𝐶/𝑄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224367</xdr:colOff>
      <xdr:row>204</xdr:row>
      <xdr:rowOff>21165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B1E748F8-170E-8CBE-74AF-3D2796C8AB9C}"/>
                </a:ext>
              </a:extLst>
            </xdr:cNvPr>
            <xdr:cNvSpPr txBox="1"/>
          </xdr:nvSpPr>
          <xdr:spPr>
            <a:xfrm>
              <a:off x="13516575178" y="42286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𝐴𝑇𝐶=(𝑉𝐶+𝐹𝐶)/𝑄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262467</xdr:colOff>
      <xdr:row>205</xdr:row>
      <xdr:rowOff>198965</xdr:rowOff>
    </xdr:from>
    <xdr:ext cx="2413955" cy="34323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𝐹𝐶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B9AE6186-368F-8884-2C3D-B36247B21ED8}"/>
                </a:ext>
              </a:extLst>
            </xdr:cNvPr>
            <xdr:cNvSpPr txBox="1"/>
          </xdr:nvSpPr>
          <xdr:spPr>
            <a:xfrm>
              <a:off x="13516537078" y="42667765"/>
              <a:ext cx="2413955" cy="34323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𝐴𝑇𝐶=𝑉𝐶/𝑄+𝐹𝐶/𝑄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287867</xdr:colOff>
      <xdr:row>207</xdr:row>
      <xdr:rowOff>198965</xdr:rowOff>
    </xdr:from>
    <xdr:ext cx="241395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𝐴𝑇𝐶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𝐴𝑉𝐶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𝐴𝐹𝐶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E88564-4A98-8E1A-B33D-605066C29557}"/>
                </a:ext>
              </a:extLst>
            </xdr:cNvPr>
            <xdr:cNvSpPr txBox="1"/>
          </xdr:nvSpPr>
          <xdr:spPr>
            <a:xfrm>
              <a:off x="13516511678" y="43074165"/>
              <a:ext cx="241395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𝐴𝑇𝐶=𝐴𝑉𝐶+𝐴𝐹𝐶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111869</xdr:colOff>
      <xdr:row>237</xdr:row>
      <xdr:rowOff>116019</xdr:rowOff>
    </xdr:from>
    <xdr:to>
      <xdr:col>7</xdr:col>
      <xdr:colOff>310607</xdr:colOff>
      <xdr:row>251</xdr:row>
      <xdr:rowOff>101210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BB4973-EAD6-4871-5ED4-4DC096722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117654" y="49425149"/>
          <a:ext cx="2683521" cy="2845452"/>
        </a:xfrm>
        <a:prstGeom prst="rect">
          <a:avLst/>
        </a:prstGeom>
      </xdr:spPr>
    </xdr:pic>
    <xdr:clientData/>
  </xdr:twoCellAnchor>
  <xdr:twoCellAnchor>
    <xdr:from>
      <xdr:col>2</xdr:col>
      <xdr:colOff>623455</xdr:colOff>
      <xdr:row>60</xdr:row>
      <xdr:rowOff>51954</xdr:rowOff>
    </xdr:from>
    <xdr:to>
      <xdr:col>2</xdr:col>
      <xdr:colOff>623455</xdr:colOff>
      <xdr:row>69</xdr:row>
      <xdr:rowOff>127000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594BC4D-0484-585D-6D8E-2FE7023341A9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808FEA83-8FF6-F7C8-3A53-3646CF5E364C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67</xdr:row>
      <xdr:rowOff>132772</xdr:rowOff>
    </xdr:from>
    <xdr:to>
      <xdr:col>2</xdr:col>
      <xdr:colOff>725055</xdr:colOff>
      <xdr:row>67</xdr:row>
      <xdr:rowOff>140854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FA4E9752-94A4-B14E-9518-091754780A33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E43BBA52-7A2C-625B-4A8C-0287BF9A71D5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61</xdr:row>
      <xdr:rowOff>11545</xdr:rowOff>
    </xdr:from>
    <xdr:to>
      <xdr:col>1</xdr:col>
      <xdr:colOff>663864</xdr:colOff>
      <xdr:row>67</xdr:row>
      <xdr:rowOff>144318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78FD9DD-CC8C-FBF5-4D6B-4C0128795238}"/>
            </a:ext>
          </a:extLst>
        </xdr:cNvPr>
        <xdr:cNvCxnSpPr/>
      </xdr:nvCxnSpPr>
      <xdr:spPr>
        <a:xfrm>
          <a:off x="13523502636" y="12394045"/>
          <a:ext cx="5773" cy="134504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67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04997FD6-DD52-FDB8-BD6D-E93E1BD8731F}"/>
                </a:ext>
              </a:extLst>
            </xdr:cNvPr>
            <xdr:cNvSpPr txBox="1"/>
          </xdr:nvSpPr>
          <xdr:spPr>
            <a:xfrm>
              <a:off x="13523286936" y="137783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60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2DF7EAA7-BAF9-2FAD-7DDF-F2E1C60710DB}"/>
                </a:ext>
              </a:extLst>
            </xdr:cNvPr>
            <xdr:cNvSpPr txBox="1"/>
          </xdr:nvSpPr>
          <xdr:spPr>
            <a:xfrm>
              <a:off x="13523154163" y="12213935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60</xdr:row>
      <xdr:rowOff>51954</xdr:rowOff>
    </xdr:from>
    <xdr:to>
      <xdr:col>6</xdr:col>
      <xdr:colOff>623455</xdr:colOff>
      <xdr:row>69</xdr:row>
      <xdr:rowOff>127000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F4A180F9-EA8A-794E-9CF1-B65D55296D22}"/>
            </a:ext>
          </a:extLst>
        </xdr:cNvPr>
        <xdr:cNvCxnSpPr/>
      </xdr:nvCxnSpPr>
      <xdr:spPr>
        <a:xfrm flipV="1">
          <a:off x="13522717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59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2C832A00-09CC-A84C-A59A-B3E55555D07E}"/>
                </a:ext>
              </a:extLst>
            </xdr:cNvPr>
            <xdr:cNvSpPr txBox="1"/>
          </xdr:nvSpPr>
          <xdr:spPr>
            <a:xfrm>
              <a:off x="13522461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67</xdr:row>
      <xdr:rowOff>132772</xdr:rowOff>
    </xdr:from>
    <xdr:to>
      <xdr:col>6</xdr:col>
      <xdr:colOff>725055</xdr:colOff>
      <xdr:row>67</xdr:row>
      <xdr:rowOff>140854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ECAA22B8-5797-9746-8C69-371B909FB2B9}"/>
            </a:ext>
          </a:extLst>
        </xdr:cNvPr>
        <xdr:cNvCxnSpPr/>
      </xdr:nvCxnSpPr>
      <xdr:spPr>
        <a:xfrm flipV="1">
          <a:off x="13522615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67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76680E4F-0434-BC42-8857-181598C56AB9}"/>
                </a:ext>
              </a:extLst>
            </xdr:cNvPr>
            <xdr:cNvSpPr txBox="1"/>
          </xdr:nvSpPr>
          <xdr:spPr>
            <a:xfrm>
              <a:off x="13524424162" y="1362248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63</xdr:row>
      <xdr:rowOff>98136</xdr:rowOff>
    </xdr:from>
    <xdr:to>
      <xdr:col>6</xdr:col>
      <xdr:colOff>629227</xdr:colOff>
      <xdr:row>67</xdr:row>
      <xdr:rowOff>138546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8CB39C2C-AE2E-9440-B0A2-9C6CE58E0187}"/>
            </a:ext>
          </a:extLst>
        </xdr:cNvPr>
        <xdr:cNvCxnSpPr/>
      </xdr:nvCxnSpPr>
      <xdr:spPr>
        <a:xfrm>
          <a:off x="13519409773" y="12884727"/>
          <a:ext cx="1160318" cy="84859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67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0C8BDE-A8B3-B34D-A3E5-1A4B01D5E60E}"/>
                </a:ext>
              </a:extLst>
            </xdr:cNvPr>
            <xdr:cNvSpPr txBox="1"/>
          </xdr:nvSpPr>
          <xdr:spPr>
            <a:xfrm>
              <a:off x="13520319754" y="13743707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65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F9D34495-3DB6-F34B-8DB0-888E215543AD}"/>
                </a:ext>
              </a:extLst>
            </xdr:cNvPr>
            <xdr:cNvSpPr txBox="1"/>
          </xdr:nvSpPr>
          <xdr:spPr>
            <a:xfrm>
              <a:off x="13519834846" y="1321839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62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35E01E6D-657E-EF99-3E7A-362188E092DE}"/>
                </a:ext>
              </a:extLst>
            </xdr:cNvPr>
            <xdr:cNvSpPr txBox="1"/>
          </xdr:nvSpPr>
          <xdr:spPr>
            <a:xfrm>
              <a:off x="13519038208" y="1277966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72</xdr:row>
      <xdr:rowOff>51954</xdr:rowOff>
    </xdr:from>
    <xdr:to>
      <xdr:col>4</xdr:col>
      <xdr:colOff>623455</xdr:colOff>
      <xdr:row>81</xdr:row>
      <xdr:rowOff>127000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E3A0261-663A-2C45-963D-49E36456ABB3}"/>
            </a:ext>
          </a:extLst>
        </xdr:cNvPr>
        <xdr:cNvCxnSpPr/>
      </xdr:nvCxnSpPr>
      <xdr:spPr>
        <a:xfrm flipV="1">
          <a:off x="13519415545" y="12232409"/>
          <a:ext cx="0" cy="18934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71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F3647E5-A81A-744B-853B-19E3D47873EF}"/>
                </a:ext>
              </a:extLst>
            </xdr:cNvPr>
            <xdr:cNvSpPr txBox="1"/>
          </xdr:nvSpPr>
          <xdr:spPr>
            <a:xfrm>
              <a:off x="13519159436" y="120407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79</xdr:row>
      <xdr:rowOff>132772</xdr:rowOff>
    </xdr:from>
    <xdr:to>
      <xdr:col>4</xdr:col>
      <xdr:colOff>725055</xdr:colOff>
      <xdr:row>79</xdr:row>
      <xdr:rowOff>140854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2ADEB8BC-8EAA-E943-8718-E00657501DF2}"/>
            </a:ext>
          </a:extLst>
        </xdr:cNvPr>
        <xdr:cNvCxnSpPr/>
      </xdr:nvCxnSpPr>
      <xdr:spPr>
        <a:xfrm flipV="1">
          <a:off x="13519313945" y="13727545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79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25163B5E-1902-0B4C-A1AF-1B68C4FE61BB}"/>
                </a:ext>
              </a:extLst>
            </xdr:cNvPr>
            <xdr:cNvSpPr txBox="1"/>
          </xdr:nvSpPr>
          <xdr:spPr>
            <a:xfrm>
              <a:off x="13523263844" y="160585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78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EF37D46F-AB01-EE40-AB2A-75F2FCB7FF10}"/>
                </a:ext>
              </a:extLst>
            </xdr:cNvPr>
            <xdr:cNvSpPr txBox="1"/>
          </xdr:nvSpPr>
          <xdr:spPr>
            <a:xfrm>
              <a:off x="13522363300" y="15833434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73</xdr:row>
      <xdr:rowOff>57728</xdr:rowOff>
    </xdr:from>
    <xdr:to>
      <xdr:col>4</xdr:col>
      <xdr:colOff>513772</xdr:colOff>
      <xdr:row>79</xdr:row>
      <xdr:rowOff>51955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5CB12068-3896-B3B2-FF29-839C6CC6D0B5}"/>
            </a:ext>
          </a:extLst>
        </xdr:cNvPr>
        <xdr:cNvSpPr/>
      </xdr:nvSpPr>
      <xdr:spPr>
        <a:xfrm>
          <a:off x="13521176228" y="14864773"/>
          <a:ext cx="1622136" cy="1206500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266700</xdr:colOff>
      <xdr:row>90</xdr:row>
      <xdr:rowOff>19050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78E1D223-5B03-EC40-E7EE-BE4CCE02352A}"/>
                </a:ext>
              </a:extLst>
            </xdr:cNvPr>
            <xdr:cNvSpPr txBox="1"/>
          </xdr:nvSpPr>
          <xdr:spPr>
            <a:xfrm>
              <a:off x="13515548596" y="183832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      →     𝑄↓↓↓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𝑃↑𝑄↓↓↓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279400</xdr:colOff>
      <xdr:row>91</xdr:row>
      <xdr:rowOff>50800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EE98F67F-4818-EC86-EDA2-05DCB67E1961}"/>
                </a:ext>
              </a:extLst>
            </xdr:cNvPr>
            <xdr:cNvSpPr txBox="1"/>
          </xdr:nvSpPr>
          <xdr:spPr>
            <a:xfrm>
              <a:off x="13515535896" y="1861820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      →     𝑄↑↑↑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𝑃↓𝑄↑↑↑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120650</xdr:colOff>
      <xdr:row>94</xdr:row>
      <xdr:rowOff>44450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↑↑↑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1565719-1333-7246-05D3-1EA8417B80D2}"/>
                </a:ext>
              </a:extLst>
            </xdr:cNvPr>
            <xdr:cNvSpPr txBox="1"/>
          </xdr:nvSpPr>
          <xdr:spPr>
            <a:xfrm>
              <a:off x="13515694646" y="192341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𝑃↑↑↑      →     𝑄↓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𝑃↑↑↑𝑄↓      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133350</xdr:colOff>
      <xdr:row>95</xdr:row>
      <xdr:rowOff>57150</xdr:rowOff>
    </xdr:from>
    <xdr:ext cx="2572704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      →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→</m:t>
                  </m:r>
                </m:oMath>
              </a14:m>
              <a:r>
                <a:rPr lang="en-US" sz="1100"/>
                <a:t>    </a:t>
              </a:r>
              <a14:m>
                <m:oMath xmlns:m="http://schemas.openxmlformats.org/officeDocument/2006/math">
                  <m:r>
                    <a:rPr lang="en-US" sz="1100" b="0" i="1">
                      <a:latin typeface="Cambria Math" panose="02040503050406030204" pitchFamily="18" charset="0"/>
                    </a:rPr>
                    <m:t>𝑃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↓↓↓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𝑄</m:t>
                  </m:r>
                  <m:r>
                    <a:rPr lang="en-US" sz="1100" b="0" i="1">
                      <a:latin typeface="Cambria Math" panose="02040503050406030204" pitchFamily="18" charset="0"/>
                    </a:rPr>
                    <m:t>↑</m:t>
                  </m:r>
                  <m:r>
                    <a:rPr lang="en-US" sz="1100" b="0" i="0">
                      <a:latin typeface="Cambria Math" panose="02040503050406030204" pitchFamily="18" charset="0"/>
                    </a:rPr>
                    <m:t>      </m:t>
                  </m:r>
                </m:oMath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DF0EBD0F-E143-29DA-9154-3AFF8475F718}"/>
                </a:ext>
              </a:extLst>
            </xdr:cNvPr>
            <xdr:cNvSpPr txBox="1"/>
          </xdr:nvSpPr>
          <xdr:spPr>
            <a:xfrm>
              <a:off x="13515681946" y="19450050"/>
              <a:ext cx="2572704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𝑃↓↓↓      →     𝑄↑      →</a:t>
              </a:r>
              <a:r>
                <a:rPr lang="en-US" sz="1100"/>
                <a:t>    </a:t>
              </a:r>
              <a:r>
                <a:rPr lang="en-US" sz="1100" b="0" i="0">
                  <a:latin typeface="Cambria Math" panose="02040503050406030204" pitchFamily="18" charset="0"/>
                </a:rPr>
                <a:t>𝑃↓↓↓𝑄↑      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623455</xdr:colOff>
      <xdr:row>124</xdr:row>
      <xdr:rowOff>51954</xdr:rowOff>
    </xdr:from>
    <xdr:to>
      <xdr:col>2</xdr:col>
      <xdr:colOff>623455</xdr:colOff>
      <xdr:row>133</xdr:row>
      <xdr:rowOff>127000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420665C3-01BB-254A-8DB2-A5078D31CBFF}"/>
            </a:ext>
          </a:extLst>
        </xdr:cNvPr>
        <xdr:cNvCxnSpPr/>
      </xdr:nvCxnSpPr>
      <xdr:spPr>
        <a:xfrm flipV="1">
          <a:off x="13522717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6E7D855-D24B-A34B-9FFE-DE65E86C6CED}"/>
                </a:ext>
              </a:extLst>
            </xdr:cNvPr>
            <xdr:cNvSpPr txBox="1"/>
          </xdr:nvSpPr>
          <xdr:spPr>
            <a:xfrm>
              <a:off x="13522461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409864</xdr:colOff>
      <xdr:row>131</xdr:row>
      <xdr:rowOff>132772</xdr:rowOff>
    </xdr:from>
    <xdr:to>
      <xdr:col>2</xdr:col>
      <xdr:colOff>725055</xdr:colOff>
      <xdr:row>131</xdr:row>
      <xdr:rowOff>140854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84692842-EB99-6D4E-9F7F-7A9DFA617981}"/>
            </a:ext>
          </a:extLst>
        </xdr:cNvPr>
        <xdr:cNvCxnSpPr/>
      </xdr:nvCxnSpPr>
      <xdr:spPr>
        <a:xfrm flipV="1">
          <a:off x="13522615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F8E7C73A-9930-0041-ADD0-D4E4ED8594AA}"/>
                </a:ext>
              </a:extLst>
            </xdr:cNvPr>
            <xdr:cNvSpPr txBox="1"/>
          </xdr:nvSpPr>
          <xdr:spPr>
            <a:xfrm>
              <a:off x="13524424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658091</xdr:colOff>
      <xdr:row>125</xdr:row>
      <xdr:rowOff>11545</xdr:rowOff>
    </xdr:from>
    <xdr:to>
      <xdr:col>1</xdr:col>
      <xdr:colOff>663864</xdr:colOff>
      <xdr:row>131</xdr:row>
      <xdr:rowOff>144318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886637E6-50E0-AF47-8BB2-636EE03DEECD}"/>
            </a:ext>
          </a:extLst>
        </xdr:cNvPr>
        <xdr:cNvCxnSpPr/>
      </xdr:nvCxnSpPr>
      <xdr:spPr>
        <a:xfrm>
          <a:off x="13523502636" y="12470245"/>
          <a:ext cx="5773" cy="135197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375228</xdr:colOff>
      <xdr:row>131</xdr:row>
      <xdr:rowOff>183571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20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A33B6876-42AB-D44A-98C3-DFA183F1C0EB}"/>
                </a:ext>
              </a:extLst>
            </xdr:cNvPr>
            <xdr:cNvSpPr txBox="1"/>
          </xdr:nvSpPr>
          <xdr:spPr>
            <a:xfrm>
              <a:off x="13523286936" y="13861471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20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46183</xdr:colOff>
      <xdr:row>124</xdr:row>
      <xdr:rowOff>33480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ב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DF44FEFA-7E58-1240-989E-6156226527D1}"/>
                </a:ext>
              </a:extLst>
            </xdr:cNvPr>
            <xdr:cNvSpPr txBox="1"/>
          </xdr:nvSpPr>
          <xdr:spPr>
            <a:xfrm>
              <a:off x="13523154163" y="12288980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ב)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623455</xdr:colOff>
      <xdr:row>124</xdr:row>
      <xdr:rowOff>51954</xdr:rowOff>
    </xdr:from>
    <xdr:to>
      <xdr:col>6</xdr:col>
      <xdr:colOff>623455</xdr:colOff>
      <xdr:row>133</xdr:row>
      <xdr:rowOff>127000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83892AB9-D5ED-B440-AF7A-D126FD50AE8E}"/>
            </a:ext>
          </a:extLst>
        </xdr:cNvPr>
        <xdr:cNvCxnSpPr/>
      </xdr:nvCxnSpPr>
      <xdr:spPr>
        <a:xfrm flipV="1">
          <a:off x="13519415545" y="123074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375228</xdr:colOff>
      <xdr:row>123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8DC83A02-781F-8145-8FD2-B2993D87000B}"/>
                </a:ext>
              </a:extLst>
            </xdr:cNvPr>
            <xdr:cNvSpPr txBox="1"/>
          </xdr:nvSpPr>
          <xdr:spPr>
            <a:xfrm>
              <a:off x="13519159436" y="121146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409864</xdr:colOff>
      <xdr:row>131</xdr:row>
      <xdr:rowOff>132772</xdr:rowOff>
    </xdr:from>
    <xdr:to>
      <xdr:col>6</xdr:col>
      <xdr:colOff>725055</xdr:colOff>
      <xdr:row>131</xdr:row>
      <xdr:rowOff>140854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3C0BF49-9CB0-1A48-8DF8-1BF24248B1AA}"/>
            </a:ext>
          </a:extLst>
        </xdr:cNvPr>
        <xdr:cNvCxnSpPr/>
      </xdr:nvCxnSpPr>
      <xdr:spPr>
        <a:xfrm flipV="1">
          <a:off x="13519313945" y="138106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63502</xdr:colOff>
      <xdr:row>131</xdr:row>
      <xdr:rowOff>27708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BAF037A6-E738-B743-AFB0-F1081FE45C62}"/>
                </a:ext>
              </a:extLst>
            </xdr:cNvPr>
            <xdr:cNvSpPr txBox="1"/>
          </xdr:nvSpPr>
          <xdr:spPr>
            <a:xfrm>
              <a:off x="13521122162" y="13705608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294409</xdr:colOff>
      <xdr:row>127</xdr:row>
      <xdr:rowOff>98136</xdr:rowOff>
    </xdr:from>
    <xdr:to>
      <xdr:col>6</xdr:col>
      <xdr:colOff>629227</xdr:colOff>
      <xdr:row>131</xdr:row>
      <xdr:rowOff>138546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D394CCE7-6DC3-3E48-B32E-9B384C18B331}"/>
            </a:ext>
          </a:extLst>
        </xdr:cNvPr>
        <xdr:cNvCxnSpPr/>
      </xdr:nvCxnSpPr>
      <xdr:spPr>
        <a:xfrm>
          <a:off x="13519409773" y="12963236"/>
          <a:ext cx="1160318" cy="85321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40410</xdr:colOff>
      <xdr:row>131</xdr:row>
      <xdr:rowOff>148934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30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7384409F-ADAC-4346-993B-F43D03B4041D}"/>
                </a:ext>
              </a:extLst>
            </xdr:cNvPr>
            <xdr:cNvSpPr txBox="1"/>
          </xdr:nvSpPr>
          <xdr:spPr>
            <a:xfrm>
              <a:off x="13520319754" y="1382683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30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63500</xdr:colOff>
      <xdr:row>129</xdr:row>
      <xdr:rowOff>27708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ג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8C02AA1B-60DD-814B-BC56-6CD6B1169FC5}"/>
                </a:ext>
              </a:extLst>
            </xdr:cNvPr>
            <xdr:cNvSpPr txBox="1"/>
          </xdr:nvSpPr>
          <xdr:spPr>
            <a:xfrm>
              <a:off x="13519834846" y="13299208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ג)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496456</xdr:colOff>
      <xdr:row>126</xdr:row>
      <xdr:rowOff>195116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15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B20B730F-638A-E044-82BD-F088AA527A51}"/>
                </a:ext>
              </a:extLst>
            </xdr:cNvPr>
            <xdr:cNvSpPr txBox="1"/>
          </xdr:nvSpPr>
          <xdr:spPr>
            <a:xfrm>
              <a:off x="13519038208" y="12857016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15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623455</xdr:colOff>
      <xdr:row>136</xdr:row>
      <xdr:rowOff>51954</xdr:rowOff>
    </xdr:from>
    <xdr:to>
      <xdr:col>4</xdr:col>
      <xdr:colOff>623455</xdr:colOff>
      <xdr:row>145</xdr:row>
      <xdr:rowOff>127000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BBAF3CC4-30A4-B044-99A9-96E39F852758}"/>
            </a:ext>
          </a:extLst>
        </xdr:cNvPr>
        <xdr:cNvCxnSpPr/>
      </xdr:nvCxnSpPr>
      <xdr:spPr>
        <a:xfrm flipV="1">
          <a:off x="13521066545" y="14745854"/>
          <a:ext cx="0" cy="190384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375228</xdr:colOff>
      <xdr:row>135</xdr:row>
      <xdr:rowOff>62344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035FA71F-63D3-2645-A5FC-2D44674876CC}"/>
                </a:ext>
              </a:extLst>
            </xdr:cNvPr>
            <xdr:cNvSpPr txBox="1"/>
          </xdr:nvSpPr>
          <xdr:spPr>
            <a:xfrm>
              <a:off x="13520810436" y="14553044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409864</xdr:colOff>
      <xdr:row>143</xdr:row>
      <xdr:rowOff>132772</xdr:rowOff>
    </xdr:from>
    <xdr:to>
      <xdr:col>4</xdr:col>
      <xdr:colOff>725055</xdr:colOff>
      <xdr:row>143</xdr:row>
      <xdr:rowOff>140854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3A454AB6-4CE0-7A4E-A35F-E041472594EA}"/>
            </a:ext>
          </a:extLst>
        </xdr:cNvPr>
        <xdr:cNvCxnSpPr/>
      </xdr:nvCxnSpPr>
      <xdr:spPr>
        <a:xfrm flipV="1">
          <a:off x="13520964945" y="16249072"/>
          <a:ext cx="1966191" cy="80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398320</xdr:colOff>
      <xdr:row>143</xdr:row>
      <xdr:rowOff>39253</xdr:rowOff>
    </xdr:from>
    <xdr:ext cx="50433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8" name="TextBox 57">
              <a:extLst>
                <a:ext uri="{FF2B5EF4-FFF2-40B4-BE49-F238E27FC236}">
                  <a16:creationId xmlns:a16="http://schemas.microsoft.com/office/drawing/2014/main" id="{6000B3C2-8E36-264D-BCFA-A4812F24F1DB}"/>
                </a:ext>
              </a:extLst>
            </xdr:cNvPr>
            <xdr:cNvSpPr txBox="1"/>
          </xdr:nvSpPr>
          <xdr:spPr>
            <a:xfrm>
              <a:off x="13523263844" y="16155553"/>
              <a:ext cx="50433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11546</xdr:colOff>
      <xdr:row>142</xdr:row>
      <xdr:rowOff>16161</xdr:rowOff>
    </xdr:from>
    <xdr:ext cx="96615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א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B10DF8D-0EFC-004E-B8EB-98A98B695934}"/>
                </a:ext>
              </a:extLst>
            </xdr:cNvPr>
            <xdr:cNvSpPr txBox="1"/>
          </xdr:nvSpPr>
          <xdr:spPr>
            <a:xfrm>
              <a:off x="13522363300" y="15929261"/>
              <a:ext cx="96615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</a:t>
              </a:r>
              <a:r>
                <a:rPr lang="he-IL" sz="1100" b="0" i="0">
                  <a:latin typeface="Cambria Math" panose="02040503050406030204" pitchFamily="18" charset="0"/>
                </a:rPr>
                <a:t>א)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542636</xdr:colOff>
      <xdr:row>137</xdr:row>
      <xdr:rowOff>57728</xdr:rowOff>
    </xdr:from>
    <xdr:to>
      <xdr:col>4</xdr:col>
      <xdr:colOff>513772</xdr:colOff>
      <xdr:row>143</xdr:row>
      <xdr:rowOff>51955</xdr:rowOff>
    </xdr:to>
    <xdr:sp macro="" textlink="">
      <xdr:nvSpPr>
        <xdr:cNvPr id="60" name="Freeform 59">
          <a:extLst>
            <a:ext uri="{FF2B5EF4-FFF2-40B4-BE49-F238E27FC236}">
              <a16:creationId xmlns:a16="http://schemas.microsoft.com/office/drawing/2014/main" id="{7234EEF6-2032-3A42-A204-98CC98477A7A}"/>
            </a:ext>
          </a:extLst>
        </xdr:cNvPr>
        <xdr:cNvSpPr/>
      </xdr:nvSpPr>
      <xdr:spPr>
        <a:xfrm>
          <a:off x="13521176228" y="14954828"/>
          <a:ext cx="1622136" cy="1213427"/>
        </a:xfrm>
        <a:custGeom>
          <a:avLst/>
          <a:gdLst>
            <a:gd name="connsiteX0" fmla="*/ 0 w 1622136"/>
            <a:gd name="connsiteY0" fmla="*/ 0 h 1206500"/>
            <a:gd name="connsiteX1" fmla="*/ 184727 w 1622136"/>
            <a:gd name="connsiteY1" fmla="*/ 588818 h 1206500"/>
            <a:gd name="connsiteX2" fmla="*/ 802409 w 1622136"/>
            <a:gd name="connsiteY2" fmla="*/ 1033318 h 1206500"/>
            <a:gd name="connsiteX3" fmla="*/ 1622136 w 1622136"/>
            <a:gd name="connsiteY3" fmla="*/ 1206500 h 1206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622136" h="1206500">
              <a:moveTo>
                <a:pt x="0" y="0"/>
              </a:moveTo>
              <a:cubicBezTo>
                <a:pt x="25496" y="208299"/>
                <a:pt x="50992" y="416598"/>
                <a:pt x="184727" y="588818"/>
              </a:cubicBezTo>
              <a:cubicBezTo>
                <a:pt x="318462" y="761038"/>
                <a:pt x="562841" y="930371"/>
                <a:pt x="802409" y="1033318"/>
              </a:cubicBezTo>
              <a:cubicBezTo>
                <a:pt x="1041977" y="1136265"/>
                <a:pt x="1332056" y="1171382"/>
                <a:pt x="1622136" y="12065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112</xdr:row>
      <xdr:rowOff>107950</xdr:rowOff>
    </xdr:from>
    <xdr:to>
      <xdr:col>4</xdr:col>
      <xdr:colOff>234950</xdr:colOff>
      <xdr:row>118</xdr:row>
      <xdr:rowOff>95250</xdr:rowOff>
    </xdr:to>
    <xdr:sp macro="" textlink="">
      <xdr:nvSpPr>
        <xdr:cNvPr id="61" name="Left Brace 60">
          <a:extLst>
            <a:ext uri="{FF2B5EF4-FFF2-40B4-BE49-F238E27FC236}">
              <a16:creationId xmlns:a16="http://schemas.microsoft.com/office/drawing/2014/main" id="{F6AB5041-C927-E2FA-506B-931420253D42}"/>
            </a:ext>
          </a:extLst>
        </xdr:cNvPr>
        <xdr:cNvSpPr/>
      </xdr:nvSpPr>
      <xdr:spPr>
        <a:xfrm>
          <a:off x="13521455050" y="2364105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533400</xdr:colOff>
      <xdr:row>112</xdr:row>
      <xdr:rowOff>101600</xdr:rowOff>
    </xdr:from>
    <xdr:to>
      <xdr:col>1</xdr:col>
      <xdr:colOff>82550</xdr:colOff>
      <xdr:row>118</xdr:row>
      <xdr:rowOff>88900</xdr:rowOff>
    </xdr:to>
    <xdr:sp macro="" textlink="">
      <xdr:nvSpPr>
        <xdr:cNvPr id="62" name="Left Brace 61">
          <a:extLst>
            <a:ext uri="{FF2B5EF4-FFF2-40B4-BE49-F238E27FC236}">
              <a16:creationId xmlns:a16="http://schemas.microsoft.com/office/drawing/2014/main" id="{B5D3A8FF-CA29-99AF-76AB-46D4139DF3C7}"/>
            </a:ext>
          </a:extLst>
        </xdr:cNvPr>
        <xdr:cNvSpPr/>
      </xdr:nvSpPr>
      <xdr:spPr>
        <a:xfrm>
          <a:off x="13524083950" y="23634700"/>
          <a:ext cx="374650" cy="12319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685800</xdr:colOff>
      <xdr:row>118</xdr:row>
      <xdr:rowOff>127000</xdr:rowOff>
    </xdr:from>
    <xdr:to>
      <xdr:col>4</xdr:col>
      <xdr:colOff>247650</xdr:colOff>
      <xdr:row>119</xdr:row>
      <xdr:rowOff>127000</xdr:rowOff>
    </xdr:to>
    <xdr:sp macro="" textlink="">
      <xdr:nvSpPr>
        <xdr:cNvPr id="63" name="Left Brace 62">
          <a:extLst>
            <a:ext uri="{FF2B5EF4-FFF2-40B4-BE49-F238E27FC236}">
              <a16:creationId xmlns:a16="http://schemas.microsoft.com/office/drawing/2014/main" id="{D1126364-1845-FE4D-00C5-2DB732702A43}"/>
            </a:ext>
          </a:extLst>
        </xdr:cNvPr>
        <xdr:cNvSpPr/>
      </xdr:nvSpPr>
      <xdr:spPr>
        <a:xfrm>
          <a:off x="13521442350" y="24904700"/>
          <a:ext cx="387350" cy="20320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539750</xdr:colOff>
      <xdr:row>118</xdr:row>
      <xdr:rowOff>120650</xdr:rowOff>
    </xdr:from>
    <xdr:to>
      <xdr:col>1</xdr:col>
      <xdr:colOff>101600</xdr:colOff>
      <xdr:row>119</xdr:row>
      <xdr:rowOff>120650</xdr:rowOff>
    </xdr:to>
    <xdr:sp macro="" textlink="">
      <xdr:nvSpPr>
        <xdr:cNvPr id="64" name="Left Brace 63">
          <a:extLst>
            <a:ext uri="{FF2B5EF4-FFF2-40B4-BE49-F238E27FC236}">
              <a16:creationId xmlns:a16="http://schemas.microsoft.com/office/drawing/2014/main" id="{FBD527B7-518D-A310-6470-795705CCAE7C}"/>
            </a:ext>
          </a:extLst>
        </xdr:cNvPr>
        <xdr:cNvSpPr/>
      </xdr:nvSpPr>
      <xdr:spPr>
        <a:xfrm>
          <a:off x="13524064900" y="24898350"/>
          <a:ext cx="387350" cy="2032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730250</xdr:colOff>
      <xdr:row>119</xdr:row>
      <xdr:rowOff>158750</xdr:rowOff>
    </xdr:from>
    <xdr:to>
      <xdr:col>4</xdr:col>
      <xdr:colOff>260350</xdr:colOff>
      <xdr:row>121</xdr:row>
      <xdr:rowOff>152400</xdr:rowOff>
    </xdr:to>
    <xdr:sp macro="" textlink="">
      <xdr:nvSpPr>
        <xdr:cNvPr id="65" name="Left Brace 64">
          <a:extLst>
            <a:ext uri="{FF2B5EF4-FFF2-40B4-BE49-F238E27FC236}">
              <a16:creationId xmlns:a16="http://schemas.microsoft.com/office/drawing/2014/main" id="{A9922439-3039-54B2-F9D0-8FE4B8ABCB33}"/>
            </a:ext>
          </a:extLst>
        </xdr:cNvPr>
        <xdr:cNvSpPr/>
      </xdr:nvSpPr>
      <xdr:spPr>
        <a:xfrm>
          <a:off x="13521429650" y="25139650"/>
          <a:ext cx="355600" cy="400050"/>
        </a:xfrm>
        <a:prstGeom prst="leftBrace">
          <a:avLst>
            <a:gd name="adj1" fmla="val 8333"/>
            <a:gd name="adj2" fmla="val 8125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514350</xdr:colOff>
      <xdr:row>119</xdr:row>
      <xdr:rowOff>152400</xdr:rowOff>
    </xdr:from>
    <xdr:to>
      <xdr:col>1</xdr:col>
      <xdr:colOff>88900</xdr:colOff>
      <xdr:row>121</xdr:row>
      <xdr:rowOff>165100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986555AE-1270-EA65-A97D-24E746FC98EE}"/>
            </a:ext>
          </a:extLst>
        </xdr:cNvPr>
        <xdr:cNvSpPr/>
      </xdr:nvSpPr>
      <xdr:spPr>
        <a:xfrm>
          <a:off x="13524077600" y="25133300"/>
          <a:ext cx="400050" cy="41910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408610</xdr:colOff>
      <xdr:row>282</xdr:row>
      <xdr:rowOff>82826</xdr:rowOff>
    </xdr:from>
    <xdr:to>
      <xdr:col>7</xdr:col>
      <xdr:colOff>425175</xdr:colOff>
      <xdr:row>292</xdr:row>
      <xdr:rowOff>99391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5A2C26C-7359-6DD9-719D-13BD6C3B343F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276087</xdr:colOff>
      <xdr:row>291</xdr:row>
      <xdr:rowOff>82827</xdr:rowOff>
    </xdr:from>
    <xdr:to>
      <xdr:col>7</xdr:col>
      <xdr:colOff>607391</xdr:colOff>
      <xdr:row>291</xdr:row>
      <xdr:rowOff>93870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627EBE31-7804-461E-2B61-08DB2A9553CD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2" name="TextBox 71">
              <a:extLst>
                <a:ext uri="{FF2B5EF4-FFF2-40B4-BE49-F238E27FC236}">
                  <a16:creationId xmlns:a16="http://schemas.microsoft.com/office/drawing/2014/main" id="{8369D26F-898C-A9CF-BF30-7550611B295E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80358E07-2BE3-9EFA-7CFC-8621C719652C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579783</xdr:colOff>
      <xdr:row>282</xdr:row>
      <xdr:rowOff>143566</xdr:rowOff>
    </xdr:from>
    <xdr:to>
      <xdr:col>7</xdr:col>
      <xdr:colOff>231913</xdr:colOff>
      <xdr:row>289</xdr:row>
      <xdr:rowOff>121478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DC291F2B-03F7-2606-7D7C-F77F5D1F2905}"/>
            </a:ext>
          </a:extLst>
        </xdr:cNvPr>
        <xdr:cNvCxnSpPr/>
      </xdr:nvCxnSpPr>
      <xdr:spPr>
        <a:xfrm>
          <a:off x="13564196348" y="58646392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49696</xdr:colOff>
      <xdr:row>289</xdr:row>
      <xdr:rowOff>125343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A3D5D4D3-4541-A842-32B1-506636E35F67}"/>
                </a:ext>
              </a:extLst>
            </xdr:cNvPr>
            <xdr:cNvSpPr txBox="1"/>
          </xdr:nvSpPr>
          <xdr:spPr>
            <a:xfrm>
              <a:off x="13565182129" y="60058300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408610</xdr:colOff>
      <xdr:row>282</xdr:row>
      <xdr:rowOff>82826</xdr:rowOff>
    </xdr:from>
    <xdr:to>
      <xdr:col>11</xdr:col>
      <xdr:colOff>425175</xdr:colOff>
      <xdr:row>292</xdr:row>
      <xdr:rowOff>99391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F1307B56-AFE9-8949-A4B6-230AF898E550}"/>
            </a:ext>
          </a:extLst>
        </xdr:cNvPr>
        <xdr:cNvCxnSpPr/>
      </xdr:nvCxnSpPr>
      <xdr:spPr>
        <a:xfrm flipV="1">
          <a:off x="13564003086" y="58585652"/>
          <a:ext cx="16565" cy="205960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276087</xdr:colOff>
      <xdr:row>291</xdr:row>
      <xdr:rowOff>82827</xdr:rowOff>
    </xdr:from>
    <xdr:to>
      <xdr:col>11</xdr:col>
      <xdr:colOff>607391</xdr:colOff>
      <xdr:row>291</xdr:row>
      <xdr:rowOff>93870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02EA948F-D36B-1B43-B9E1-4F7921E80A11}"/>
            </a:ext>
          </a:extLst>
        </xdr:cNvPr>
        <xdr:cNvCxnSpPr/>
      </xdr:nvCxnSpPr>
      <xdr:spPr>
        <a:xfrm>
          <a:off x="13563820870" y="60424392"/>
          <a:ext cx="1987826" cy="110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568740</xdr:colOff>
      <xdr:row>290</xdr:row>
      <xdr:rowOff>202646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9" name="TextBox 78">
              <a:extLst>
                <a:ext uri="{FF2B5EF4-FFF2-40B4-BE49-F238E27FC236}">
                  <a16:creationId xmlns:a16="http://schemas.microsoft.com/office/drawing/2014/main" id="{B4EC3C3C-2D20-7847-89B9-B4F00A4F6F0C}"/>
                </a:ext>
              </a:extLst>
            </xdr:cNvPr>
            <xdr:cNvSpPr txBox="1"/>
          </xdr:nvSpPr>
          <xdr:spPr>
            <a:xfrm>
              <a:off x="13565491346" y="60339907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795131</xdr:colOff>
      <xdr:row>281</xdr:row>
      <xdr:rowOff>75647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0" name="TextBox 79">
              <a:extLst>
                <a:ext uri="{FF2B5EF4-FFF2-40B4-BE49-F238E27FC236}">
                  <a16:creationId xmlns:a16="http://schemas.microsoft.com/office/drawing/2014/main" id="{71D8EA78-ABA7-574F-9AFF-E146840B5390}"/>
                </a:ext>
              </a:extLst>
            </xdr:cNvPr>
            <xdr:cNvSpPr txBox="1"/>
          </xdr:nvSpPr>
          <xdr:spPr>
            <a:xfrm>
              <a:off x="13563608433" y="58374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585305</xdr:colOff>
      <xdr:row>283</xdr:row>
      <xdr:rowOff>38653</xdr:rowOff>
    </xdr:from>
    <xdr:to>
      <xdr:col>11</xdr:col>
      <xdr:colOff>237435</xdr:colOff>
      <xdr:row>290</xdr:row>
      <xdr:rowOff>16565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9CFF70AF-B63C-5440-89C2-BDDCADABEFCA}"/>
            </a:ext>
          </a:extLst>
        </xdr:cNvPr>
        <xdr:cNvCxnSpPr/>
      </xdr:nvCxnSpPr>
      <xdr:spPr>
        <a:xfrm>
          <a:off x="13564190826" y="58745783"/>
          <a:ext cx="1308652" cy="14080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8</xdr:col>
      <xdr:colOff>800652</xdr:colOff>
      <xdr:row>289</xdr:row>
      <xdr:rowOff>136386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2F050D5D-506E-0248-983C-23FDC45F4FE9}"/>
                </a:ext>
              </a:extLst>
            </xdr:cNvPr>
            <xdr:cNvSpPr txBox="1"/>
          </xdr:nvSpPr>
          <xdr:spPr>
            <a:xfrm>
              <a:off x="13561946390" y="60069343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231913</xdr:colOff>
      <xdr:row>285</xdr:row>
      <xdr:rowOff>99391</xdr:rowOff>
    </xdr:from>
    <xdr:to>
      <xdr:col>7</xdr:col>
      <xdr:colOff>342348</xdr:colOff>
      <xdr:row>290</xdr:row>
      <xdr:rowOff>44174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E56BF3C6-22D6-0B9E-84DD-0A9DE79BA371}"/>
            </a:ext>
          </a:extLst>
        </xdr:cNvPr>
        <xdr:cNvCxnSpPr/>
      </xdr:nvCxnSpPr>
      <xdr:spPr>
        <a:xfrm>
          <a:off x="13564085913" y="59215130"/>
          <a:ext cx="938696" cy="96630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375479</xdr:colOff>
      <xdr:row>286</xdr:row>
      <xdr:rowOff>171174</xdr:rowOff>
    </xdr:from>
    <xdr:to>
      <xdr:col>7</xdr:col>
      <xdr:colOff>44174</xdr:colOff>
      <xdr:row>286</xdr:row>
      <xdr:rowOff>171174</xdr:rowOff>
    </xdr:to>
    <xdr:cxnSp macro="">
      <xdr:nvCxnSpPr>
        <xdr:cNvPr id="85" name="Straight Arrow Connector 84">
          <a:extLst>
            <a:ext uri="{FF2B5EF4-FFF2-40B4-BE49-F238E27FC236}">
              <a16:creationId xmlns:a16="http://schemas.microsoft.com/office/drawing/2014/main" id="{0BD80054-3536-E6AC-107C-A025B3A12997}"/>
            </a:ext>
          </a:extLst>
        </xdr:cNvPr>
        <xdr:cNvCxnSpPr/>
      </xdr:nvCxnSpPr>
      <xdr:spPr>
        <a:xfrm flipH="1">
          <a:off x="13564384087" y="59491217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684696</xdr:colOff>
      <xdr:row>290</xdr:row>
      <xdr:rowOff>14908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𝐴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8" name="TextBox 87">
              <a:extLst>
                <a:ext uri="{FF2B5EF4-FFF2-40B4-BE49-F238E27FC236}">
                  <a16:creationId xmlns:a16="http://schemas.microsoft.com/office/drawing/2014/main" id="{39214ADE-102C-C900-7A22-6404E5AD2C33}"/>
                </a:ext>
              </a:extLst>
            </xdr:cNvPr>
            <xdr:cNvSpPr txBox="1"/>
          </xdr:nvSpPr>
          <xdr:spPr>
            <a:xfrm>
              <a:off x="13564547129" y="60152169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𝐷(𝐴)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10</xdr:col>
      <xdr:colOff>369957</xdr:colOff>
      <xdr:row>287</xdr:row>
      <xdr:rowOff>27609</xdr:rowOff>
    </xdr:from>
    <xdr:to>
      <xdr:col>11</xdr:col>
      <xdr:colOff>331304</xdr:colOff>
      <xdr:row>291</xdr:row>
      <xdr:rowOff>33130</xdr:rowOff>
    </xdr:to>
    <xdr:cxnSp macro="">
      <xdr:nvCxnSpPr>
        <xdr:cNvPr id="89" name="Straight Connector 88">
          <a:extLst>
            <a:ext uri="{FF2B5EF4-FFF2-40B4-BE49-F238E27FC236}">
              <a16:creationId xmlns:a16="http://schemas.microsoft.com/office/drawing/2014/main" id="{EF52A77A-2C0C-D45C-5CF6-5D1615D34891}"/>
            </a:ext>
          </a:extLst>
        </xdr:cNvPr>
        <xdr:cNvCxnSpPr/>
      </xdr:nvCxnSpPr>
      <xdr:spPr>
        <a:xfrm>
          <a:off x="13560783913" y="59551957"/>
          <a:ext cx="789608" cy="8227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358913</xdr:colOff>
      <xdr:row>287</xdr:row>
      <xdr:rowOff>154608</xdr:rowOff>
    </xdr:from>
    <xdr:to>
      <xdr:col>11</xdr:col>
      <xdr:colOff>27608</xdr:colOff>
      <xdr:row>287</xdr:row>
      <xdr:rowOff>154608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8F46D8B2-A05A-2844-3ADF-CE1B145944F1}"/>
            </a:ext>
          </a:extLst>
        </xdr:cNvPr>
        <xdr:cNvCxnSpPr/>
      </xdr:nvCxnSpPr>
      <xdr:spPr>
        <a:xfrm flipH="1">
          <a:off x="13561087609" y="59678956"/>
          <a:ext cx="496956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557695</xdr:colOff>
      <xdr:row>290</xdr:row>
      <xdr:rowOff>130864</xdr:rowOff>
    </xdr:from>
    <xdr:ext cx="852958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𝐵</m:t>
                            </m:r>
                          </m:e>
                        </m:d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2" name="TextBox 91">
              <a:extLst>
                <a:ext uri="{FF2B5EF4-FFF2-40B4-BE49-F238E27FC236}">
                  <a16:creationId xmlns:a16="http://schemas.microsoft.com/office/drawing/2014/main" id="{84E52BBD-4145-9607-D911-F9388DBBB25E}"/>
                </a:ext>
              </a:extLst>
            </xdr:cNvPr>
            <xdr:cNvSpPr txBox="1"/>
          </xdr:nvSpPr>
          <xdr:spPr>
            <a:xfrm>
              <a:off x="13561361086" y="60268125"/>
              <a:ext cx="852958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𝐷(𝐵)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690215</xdr:colOff>
      <xdr:row>324</xdr:row>
      <xdr:rowOff>143565</xdr:rowOff>
    </xdr:from>
    <xdr:to>
      <xdr:col>10</xdr:col>
      <xdr:colOff>104912</xdr:colOff>
      <xdr:row>325</xdr:row>
      <xdr:rowOff>138043</xdr:rowOff>
    </xdr:to>
    <xdr:sp macro="" textlink="">
      <xdr:nvSpPr>
        <xdr:cNvPr id="93" name="Left Brace 92">
          <a:extLst>
            <a:ext uri="{FF2B5EF4-FFF2-40B4-BE49-F238E27FC236}">
              <a16:creationId xmlns:a16="http://schemas.microsoft.com/office/drawing/2014/main" id="{15CD5C71-AC20-1FC4-0014-55194540AEBE}"/>
            </a:ext>
          </a:extLst>
        </xdr:cNvPr>
        <xdr:cNvSpPr/>
      </xdr:nvSpPr>
      <xdr:spPr>
        <a:xfrm rot="16200000">
          <a:off x="13562688915" y="66420999"/>
          <a:ext cx="198782" cy="18994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386376</xdr:colOff>
      <xdr:row>44</xdr:row>
      <xdr:rowOff>100794</xdr:rowOff>
    </xdr:from>
    <xdr:to>
      <xdr:col>5</xdr:col>
      <xdr:colOff>396455</xdr:colOff>
      <xdr:row>56</xdr:row>
      <xdr:rowOff>144471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AED4892-3508-04DF-339D-73DBF346A938}"/>
            </a:ext>
          </a:extLst>
        </xdr:cNvPr>
        <xdr:cNvCxnSpPr/>
      </xdr:nvCxnSpPr>
      <xdr:spPr>
        <a:xfrm flipV="1">
          <a:off x="13536977037" y="4602910"/>
          <a:ext cx="10079" cy="24627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53</xdr:row>
      <xdr:rowOff>107514</xdr:rowOff>
    </xdr:from>
    <xdr:to>
      <xdr:col>6</xdr:col>
      <xdr:colOff>40319</xdr:colOff>
      <xdr:row>53</xdr:row>
      <xdr:rowOff>114234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FF6AC39-4D51-B46F-F718-024BEE9FE2A8}"/>
            </a:ext>
          </a:extLst>
        </xdr:cNvPr>
        <xdr:cNvCxnSpPr/>
      </xdr:nvCxnSpPr>
      <xdr:spPr>
        <a:xfrm>
          <a:off x="13536506665" y="6423916"/>
          <a:ext cx="2839022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44</xdr:row>
      <xdr:rowOff>157910</xdr:rowOff>
    </xdr:from>
    <xdr:to>
      <xdr:col>5</xdr:col>
      <xdr:colOff>245264</xdr:colOff>
      <xdr:row>51</xdr:row>
      <xdr:rowOff>70555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16502334-20EB-160F-C2EB-C6AE4F27DDF4}"/>
            </a:ext>
          </a:extLst>
        </xdr:cNvPr>
        <xdr:cNvCxnSpPr/>
      </xdr:nvCxnSpPr>
      <xdr:spPr>
        <a:xfrm>
          <a:off x="13537128228" y="4660026"/>
          <a:ext cx="1827723" cy="132375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45</xdr:row>
      <xdr:rowOff>174709</xdr:rowOff>
    </xdr:from>
    <xdr:to>
      <xdr:col>4</xdr:col>
      <xdr:colOff>729075</xdr:colOff>
      <xdr:row>51</xdr:row>
      <xdr:rowOff>114233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0C3BB58E-3CB9-CE3A-8B01-6B2647083BEA}"/>
            </a:ext>
          </a:extLst>
        </xdr:cNvPr>
        <xdr:cNvCxnSpPr/>
      </xdr:nvCxnSpPr>
      <xdr:spPr>
        <a:xfrm flipH="1">
          <a:off x="13537470925" y="4878413"/>
          <a:ext cx="1091932" cy="114904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48</xdr:row>
      <xdr:rowOff>3359</xdr:rowOff>
    </xdr:from>
    <xdr:to>
      <xdr:col>4</xdr:col>
      <xdr:colOff>151190</xdr:colOff>
      <xdr:row>48</xdr:row>
      <xdr:rowOff>147830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AFA47EBD-E465-82F5-ACCB-7B4E56A395C9}"/>
            </a:ext>
          </a:extLst>
        </xdr:cNvPr>
        <xdr:cNvSpPr/>
      </xdr:nvSpPr>
      <xdr:spPr>
        <a:xfrm>
          <a:off x="13538048810" y="5311825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48</xdr:row>
      <xdr:rowOff>147830</xdr:rowOff>
    </xdr:from>
    <xdr:to>
      <xdr:col>4</xdr:col>
      <xdr:colOff>89034</xdr:colOff>
      <xdr:row>53</xdr:row>
      <xdr:rowOff>117593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4B80AD39-E674-90BE-2F94-6A69C2BBBC7E}"/>
            </a:ext>
          </a:extLst>
        </xdr:cNvPr>
        <xdr:cNvCxnSpPr>
          <a:stCxn id="13" idx="4"/>
        </xdr:cNvCxnSpPr>
      </xdr:nvCxnSpPr>
      <xdr:spPr>
        <a:xfrm>
          <a:off x="13538110966" y="5456296"/>
          <a:ext cx="15119" cy="97769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48</xdr:row>
      <xdr:rowOff>67195</xdr:rowOff>
    </xdr:from>
    <xdr:to>
      <xdr:col>5</xdr:col>
      <xdr:colOff>356138</xdr:colOff>
      <xdr:row>48</xdr:row>
      <xdr:rowOff>75595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2A244D1F-E1FE-00E7-226D-F0DF90485149}"/>
            </a:ext>
          </a:extLst>
        </xdr:cNvPr>
        <xdr:cNvCxnSpPr>
          <a:stCxn id="13" idx="2"/>
        </xdr:cNvCxnSpPr>
      </xdr:nvCxnSpPr>
      <xdr:spPr>
        <a:xfrm flipH="1" flipV="1">
          <a:off x="13537017354" y="5375661"/>
          <a:ext cx="1031456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53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8B9E2647-7581-1504-970F-83B96C187047}"/>
                </a:ext>
              </a:extLst>
            </xdr:cNvPr>
            <xdr:cNvSpPr txBox="1"/>
          </xdr:nvSpPr>
          <xdr:spPr>
            <a:xfrm>
              <a:off x="13537503637" y="6500922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47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8751FD8F-4875-EBF1-30DF-2B6E612F344F}"/>
                </a:ext>
              </a:extLst>
            </xdr:cNvPr>
            <xdr:cNvSpPr txBox="1"/>
          </xdr:nvSpPr>
          <xdr:spPr>
            <a:xfrm>
              <a:off x="13536216838" y="526452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821131</xdr:colOff>
      <xdr:row>44</xdr:row>
      <xdr:rowOff>81979</xdr:rowOff>
    </xdr:from>
    <xdr:to>
      <xdr:col>5</xdr:col>
      <xdr:colOff>260047</xdr:colOff>
      <xdr:row>50</xdr:row>
      <xdr:rowOff>21503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35C57EFB-D122-9F0C-0A3F-ECF9620E7177}"/>
            </a:ext>
          </a:extLst>
        </xdr:cNvPr>
        <xdr:cNvCxnSpPr/>
      </xdr:nvCxnSpPr>
      <xdr:spPr>
        <a:xfrm flipH="1">
          <a:off x="13570131429" y="9213884"/>
          <a:ext cx="1095964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45</xdr:row>
      <xdr:rowOff>120950</xdr:rowOff>
    </xdr:from>
    <xdr:to>
      <xdr:col>4</xdr:col>
      <xdr:colOff>97434</xdr:colOff>
      <xdr:row>47</xdr:row>
      <xdr:rowOff>97432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5EF774D-B3FC-0A8D-6DE8-06223A7C31EF}"/>
            </a:ext>
          </a:extLst>
        </xdr:cNvPr>
        <xdr:cNvCxnSpPr/>
      </xdr:nvCxnSpPr>
      <xdr:spPr>
        <a:xfrm flipH="1" flipV="1">
          <a:off x="13538102566" y="4824654"/>
          <a:ext cx="3360" cy="37965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45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4DFBF2A8-8BF2-9B6A-DE6E-1176EA606E2F}"/>
                </a:ext>
              </a:extLst>
            </xdr:cNvPr>
            <xdr:cNvSpPr txBox="1"/>
          </xdr:nvSpPr>
          <xdr:spPr>
            <a:xfrm>
              <a:off x="13538021044" y="471687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83323</xdr:colOff>
      <xdr:row>43</xdr:row>
      <xdr:rowOff>165033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CC30C6CB-E83D-0138-3961-BD24EDD77510}"/>
                </a:ext>
              </a:extLst>
            </xdr:cNvPr>
            <xdr:cNvSpPr txBox="1"/>
          </xdr:nvSpPr>
          <xdr:spPr>
            <a:xfrm>
              <a:off x="13570704394" y="909131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46</xdr:row>
      <xdr:rowOff>114233</xdr:rowOff>
    </xdr:from>
    <xdr:to>
      <xdr:col>4</xdr:col>
      <xdr:colOff>540926</xdr:colOff>
      <xdr:row>47</xdr:row>
      <xdr:rowOff>57117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808F8E87-9C6F-41DE-9553-B6DAD6CBFCFC}"/>
            </a:ext>
          </a:extLst>
        </xdr:cNvPr>
        <xdr:cNvSpPr/>
      </xdr:nvSpPr>
      <xdr:spPr>
        <a:xfrm>
          <a:off x="13537659074" y="5019524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47</xdr:row>
      <xdr:rowOff>50397</xdr:rowOff>
    </xdr:from>
    <xdr:to>
      <xdr:col>4</xdr:col>
      <xdr:colOff>478770</xdr:colOff>
      <xdr:row>53</xdr:row>
      <xdr:rowOff>90714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4CD3C9C7-6F94-FB81-534B-6387D995BC61}"/>
            </a:ext>
          </a:extLst>
        </xdr:cNvPr>
        <xdr:cNvCxnSpPr/>
      </xdr:nvCxnSpPr>
      <xdr:spPr>
        <a:xfrm>
          <a:off x="13537721230" y="5157275"/>
          <a:ext cx="5040" cy="124984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46</xdr:row>
      <xdr:rowOff>178069</xdr:rowOff>
    </xdr:from>
    <xdr:to>
      <xdr:col>5</xdr:col>
      <xdr:colOff>362857</xdr:colOff>
      <xdr:row>46</xdr:row>
      <xdr:rowOff>189828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5A1B838F-3F7F-CB44-5BDC-9A0933EB3AD3}"/>
            </a:ext>
          </a:extLst>
        </xdr:cNvPr>
        <xdr:cNvCxnSpPr/>
      </xdr:nvCxnSpPr>
      <xdr:spPr>
        <a:xfrm flipH="1" flipV="1">
          <a:off x="13537010635" y="5083360"/>
          <a:ext cx="628281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46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901B7F3B-0E7F-FC4B-CD2D-8E6A3E718857}"/>
                </a:ext>
              </a:extLst>
            </xdr:cNvPr>
            <xdr:cNvSpPr txBox="1"/>
          </xdr:nvSpPr>
          <xdr:spPr>
            <a:xfrm>
              <a:off x="13536213478" y="497893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53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051A1B46-884D-DA76-23C6-E2B42FC0D2B1}"/>
                </a:ext>
              </a:extLst>
            </xdr:cNvPr>
            <xdr:cNvSpPr txBox="1"/>
          </xdr:nvSpPr>
          <xdr:spPr>
            <a:xfrm>
              <a:off x="13537107182" y="6487483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58461</xdr:colOff>
      <xdr:row>44</xdr:row>
      <xdr:rowOff>168661</xdr:rowOff>
    </xdr:from>
    <xdr:to>
      <xdr:col>4</xdr:col>
      <xdr:colOff>182773</xdr:colOff>
      <xdr:row>45</xdr:row>
      <xdr:rowOff>111544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0120F8B4-A135-107D-47DD-A8331471FCC4}"/>
            </a:ext>
          </a:extLst>
        </xdr:cNvPr>
        <xdr:cNvSpPr/>
      </xdr:nvSpPr>
      <xdr:spPr>
        <a:xfrm>
          <a:off x="13571037227" y="9300566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oneCellAnchor>
    <xdr:from>
      <xdr:col>4</xdr:col>
      <xdr:colOff>745874</xdr:colOff>
      <xdr:row>44</xdr:row>
      <xdr:rowOff>164362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6BA5BEC-11EF-AA60-A5BF-4C441E9C19C7}"/>
                </a:ext>
              </a:extLst>
            </xdr:cNvPr>
            <xdr:cNvSpPr txBox="1"/>
          </xdr:nvSpPr>
          <xdr:spPr>
            <a:xfrm>
              <a:off x="13536193319" y="46664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𝑃_𝐴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119607</xdr:colOff>
      <xdr:row>44</xdr:row>
      <xdr:rowOff>150519</xdr:rowOff>
    </xdr:from>
    <xdr:to>
      <xdr:col>5</xdr:col>
      <xdr:colOff>243919</xdr:colOff>
      <xdr:row>45</xdr:row>
      <xdr:rowOff>93402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7EA896BF-4CA0-CF63-4CFA-1651A0290185}"/>
            </a:ext>
          </a:extLst>
        </xdr:cNvPr>
        <xdr:cNvSpPr/>
      </xdr:nvSpPr>
      <xdr:spPr>
        <a:xfrm>
          <a:off x="13570147557" y="9282424"/>
          <a:ext cx="124312" cy="148502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4</xdr:col>
      <xdr:colOff>241905</xdr:colOff>
      <xdr:row>45</xdr:row>
      <xdr:rowOff>28894</xdr:rowOff>
    </xdr:from>
    <xdr:to>
      <xdr:col>5</xdr:col>
      <xdr:colOff>100793</xdr:colOff>
      <xdr:row>45</xdr:row>
      <xdr:rowOff>30238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046F655E-BDA8-4119-6E86-2473FF4EF485}"/>
            </a:ext>
          </a:extLst>
        </xdr:cNvPr>
        <xdr:cNvCxnSpPr/>
      </xdr:nvCxnSpPr>
      <xdr:spPr>
        <a:xfrm flipH="1" flipV="1">
          <a:off x="13570290683" y="9366418"/>
          <a:ext cx="687412" cy="134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725714</xdr:colOff>
      <xdr:row>44</xdr:row>
      <xdr:rowOff>25937</xdr:rowOff>
    </xdr:from>
    <xdr:ext cx="1260807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BCAAC979-CB23-58FE-C8FD-AC0CBFCE2684}"/>
                </a:ext>
              </a:extLst>
            </xdr:cNvPr>
            <xdr:cNvSpPr txBox="1"/>
          </xdr:nvSpPr>
          <xdr:spPr>
            <a:xfrm>
              <a:off x="13570062003" y="9157842"/>
              <a:ext cx="1260807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308427</xdr:colOff>
      <xdr:row>45</xdr:row>
      <xdr:rowOff>71225</xdr:rowOff>
    </xdr:from>
    <xdr:to>
      <xdr:col>4</xdr:col>
      <xdr:colOff>436099</xdr:colOff>
      <xdr:row>46</xdr:row>
      <xdr:rowOff>44349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E1EEC8D1-94A8-9531-8389-5F8A67E5C439}"/>
            </a:ext>
          </a:extLst>
        </xdr:cNvPr>
        <xdr:cNvCxnSpPr/>
      </xdr:nvCxnSpPr>
      <xdr:spPr>
        <a:xfrm flipH="1">
          <a:off x="13570783901" y="9408749"/>
          <a:ext cx="127672" cy="1787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569821</xdr:colOff>
      <xdr:row>45</xdr:row>
      <xdr:rowOff>67866</xdr:rowOff>
    </xdr:from>
    <xdr:to>
      <xdr:col>5</xdr:col>
      <xdr:colOff>20158</xdr:colOff>
      <xdr:row>46</xdr:row>
      <xdr:rowOff>51068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AB747F58-B5E1-CF20-62C5-E1DC0DCCF14D}"/>
            </a:ext>
          </a:extLst>
        </xdr:cNvPr>
        <xdr:cNvCxnSpPr/>
      </xdr:nvCxnSpPr>
      <xdr:spPr>
        <a:xfrm>
          <a:off x="13570371318" y="9405390"/>
          <a:ext cx="278861" cy="18882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127671</xdr:colOff>
      <xdr:row>59</xdr:row>
      <xdr:rowOff>57115</xdr:rowOff>
    </xdr:from>
    <xdr:to>
      <xdr:col>5</xdr:col>
      <xdr:colOff>255343</xdr:colOff>
      <xdr:row>60</xdr:row>
      <xdr:rowOff>30239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3389FFD8-070F-E923-33BF-E1920D83FFC7}"/>
            </a:ext>
          </a:extLst>
        </xdr:cNvPr>
        <xdr:cNvCxnSpPr/>
      </xdr:nvCxnSpPr>
      <xdr:spPr>
        <a:xfrm flipH="1">
          <a:off x="13537118149" y="7583041"/>
          <a:ext cx="127672" cy="17471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352778</xdr:colOff>
      <xdr:row>59</xdr:row>
      <xdr:rowOff>53756</xdr:rowOff>
    </xdr:from>
    <xdr:to>
      <xdr:col>5</xdr:col>
      <xdr:colOff>631639</xdr:colOff>
      <xdr:row>60</xdr:row>
      <xdr:rowOff>36958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0E34DE0-06BC-DAA8-72BB-C29BE16D9B96}"/>
            </a:ext>
          </a:extLst>
        </xdr:cNvPr>
        <xdr:cNvCxnSpPr/>
      </xdr:nvCxnSpPr>
      <xdr:spPr>
        <a:xfrm>
          <a:off x="13536741853" y="7579682"/>
          <a:ext cx="278861" cy="18478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507329</xdr:colOff>
      <xdr:row>80</xdr:row>
      <xdr:rowOff>107514</xdr:rowOff>
    </xdr:from>
    <xdr:to>
      <xdr:col>6</xdr:col>
      <xdr:colOff>40319</xdr:colOff>
      <xdr:row>80</xdr:row>
      <xdr:rowOff>114234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2DEE9A26-6DEE-C140-9F2F-55FB6D2C2E44}"/>
            </a:ext>
          </a:extLst>
        </xdr:cNvPr>
        <xdr:cNvCxnSpPr/>
      </xdr:nvCxnSpPr>
      <xdr:spPr>
        <a:xfrm>
          <a:off x="13508485733" y="6452828"/>
          <a:ext cx="2832178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71</xdr:row>
      <xdr:rowOff>157910</xdr:rowOff>
    </xdr:from>
    <xdr:to>
      <xdr:col>5</xdr:col>
      <xdr:colOff>245264</xdr:colOff>
      <xdr:row>78</xdr:row>
      <xdr:rowOff>70555</xdr:rowOff>
    </xdr:to>
    <xdr:cxnSp macro="">
      <xdr:nvCxnSpPr>
        <xdr:cNvPr id="51" name="Straight Connector 50">
          <a:extLst>
            <a:ext uri="{FF2B5EF4-FFF2-40B4-BE49-F238E27FC236}">
              <a16:creationId xmlns:a16="http://schemas.microsoft.com/office/drawing/2014/main" id="{2773338D-FE2B-2442-82F7-FEACB702FCDB}"/>
            </a:ext>
          </a:extLst>
        </xdr:cNvPr>
        <xdr:cNvCxnSpPr/>
      </xdr:nvCxnSpPr>
      <xdr:spPr>
        <a:xfrm>
          <a:off x="13509105585" y="4689607"/>
          <a:ext cx="1824301" cy="132323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463651</xdr:colOff>
      <xdr:row>72</xdr:row>
      <xdr:rowOff>174709</xdr:rowOff>
    </xdr:from>
    <xdr:to>
      <xdr:col>4</xdr:col>
      <xdr:colOff>729075</xdr:colOff>
      <xdr:row>78</xdr:row>
      <xdr:rowOff>114233</xdr:rowOff>
    </xdr:to>
    <xdr:cxnSp macro="">
      <xdr:nvCxnSpPr>
        <xdr:cNvPr id="52" name="Straight Connector 51">
          <a:extLst>
            <a:ext uri="{FF2B5EF4-FFF2-40B4-BE49-F238E27FC236}">
              <a16:creationId xmlns:a16="http://schemas.microsoft.com/office/drawing/2014/main" id="{88BC1019-1C06-BF40-B3F9-8600DBBF2D07}"/>
            </a:ext>
          </a:extLst>
        </xdr:cNvPr>
        <xdr:cNvCxnSpPr/>
      </xdr:nvCxnSpPr>
      <xdr:spPr>
        <a:xfrm flipH="1">
          <a:off x="13509446571" y="4907919"/>
          <a:ext cx="1090221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75</xdr:row>
      <xdr:rowOff>3359</xdr:rowOff>
    </xdr:from>
    <xdr:to>
      <xdr:col>4</xdr:col>
      <xdr:colOff>151190</xdr:colOff>
      <xdr:row>75</xdr:row>
      <xdr:rowOff>147830</xdr:rowOff>
    </xdr:to>
    <xdr:sp macro="" textlink="">
      <xdr:nvSpPr>
        <xdr:cNvPr id="53" name="Oval 52">
          <a:extLst>
            <a:ext uri="{FF2B5EF4-FFF2-40B4-BE49-F238E27FC236}">
              <a16:creationId xmlns:a16="http://schemas.microsoft.com/office/drawing/2014/main" id="{2DAAD571-8502-0844-ABCA-6C42F0A9A1A4}"/>
            </a:ext>
          </a:extLst>
        </xdr:cNvPr>
        <xdr:cNvSpPr/>
      </xdr:nvSpPr>
      <xdr:spPr>
        <a:xfrm>
          <a:off x="13510024456" y="534110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75</xdr:row>
      <xdr:rowOff>147830</xdr:rowOff>
    </xdr:from>
    <xdr:to>
      <xdr:col>4</xdr:col>
      <xdr:colOff>89034</xdr:colOff>
      <xdr:row>80</xdr:row>
      <xdr:rowOff>117593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5A6CBDD3-57F3-B74F-AC1C-3BE5BFBB2E50}"/>
            </a:ext>
          </a:extLst>
        </xdr:cNvPr>
        <xdr:cNvCxnSpPr>
          <a:stCxn id="53" idx="4"/>
        </xdr:cNvCxnSpPr>
      </xdr:nvCxnSpPr>
      <xdr:spPr>
        <a:xfrm>
          <a:off x="13510086612" y="5485579"/>
          <a:ext cx="15119" cy="9773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75</xdr:row>
      <xdr:rowOff>67195</xdr:rowOff>
    </xdr:from>
    <xdr:to>
      <xdr:col>5</xdr:col>
      <xdr:colOff>356138</xdr:colOff>
      <xdr:row>75</xdr:row>
      <xdr:rowOff>75595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44B2412B-7AE0-6C48-B5AD-1321732960E1}"/>
            </a:ext>
          </a:extLst>
        </xdr:cNvPr>
        <xdr:cNvCxnSpPr>
          <a:stCxn id="53" idx="2"/>
        </xdr:cNvCxnSpPr>
      </xdr:nvCxnSpPr>
      <xdr:spPr>
        <a:xfrm flipH="1" flipV="1">
          <a:off x="13508994711" y="5404944"/>
          <a:ext cx="1029745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80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11992EB3-27F4-D548-A95E-423FA81FDA68}"/>
                </a:ext>
              </a:extLst>
            </xdr:cNvPr>
            <xdr:cNvSpPr txBox="1"/>
          </xdr:nvSpPr>
          <xdr:spPr>
            <a:xfrm>
              <a:off x="13509477572" y="6529834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74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7FEE4E97-E303-654C-B41E-431C903895B3}"/>
                </a:ext>
              </a:extLst>
            </xdr:cNvPr>
            <xdr:cNvSpPr txBox="1"/>
          </xdr:nvSpPr>
          <xdr:spPr>
            <a:xfrm>
              <a:off x="13508192484" y="52938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802989</xdr:colOff>
      <xdr:row>71</xdr:row>
      <xdr:rowOff>63837</xdr:rowOff>
    </xdr:from>
    <xdr:to>
      <xdr:col>5</xdr:col>
      <xdr:colOff>241905</xdr:colOff>
      <xdr:row>77</xdr:row>
      <xdr:rowOff>3361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27C6584B-A973-2644-BDFC-208B99D35C7C}"/>
            </a:ext>
          </a:extLst>
        </xdr:cNvPr>
        <xdr:cNvCxnSpPr/>
      </xdr:nvCxnSpPr>
      <xdr:spPr>
        <a:xfrm flipH="1">
          <a:off x="13509108944" y="4595534"/>
          <a:ext cx="1088510" cy="1148602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94074</xdr:colOff>
      <xdr:row>72</xdr:row>
      <xdr:rowOff>120950</xdr:rowOff>
    </xdr:from>
    <xdr:to>
      <xdr:col>4</xdr:col>
      <xdr:colOff>97434</xdr:colOff>
      <xdr:row>74</xdr:row>
      <xdr:rowOff>97432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53DBAA58-7868-F34E-8A5F-68F073EAFF43}"/>
            </a:ext>
          </a:extLst>
        </xdr:cNvPr>
        <xdr:cNvCxnSpPr/>
      </xdr:nvCxnSpPr>
      <xdr:spPr>
        <a:xfrm flipH="1" flipV="1">
          <a:off x="13510078212" y="4854160"/>
          <a:ext cx="3360" cy="3795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571165</xdr:colOff>
      <xdr:row>72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FE112198-CDAC-CC41-B245-67D159A84CFB}"/>
                </a:ext>
              </a:extLst>
            </xdr:cNvPr>
            <xdr:cNvSpPr txBox="1"/>
          </xdr:nvSpPr>
          <xdr:spPr>
            <a:xfrm>
              <a:off x="13509993268" y="474638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416614</xdr:colOff>
      <xdr:row>73</xdr:row>
      <xdr:rowOff>114233</xdr:rowOff>
    </xdr:from>
    <xdr:to>
      <xdr:col>4</xdr:col>
      <xdr:colOff>540926</xdr:colOff>
      <xdr:row>74</xdr:row>
      <xdr:rowOff>57117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9920B8C8-D1BA-2C4F-93CE-597CDF3DEBF0}"/>
            </a:ext>
          </a:extLst>
        </xdr:cNvPr>
        <xdr:cNvSpPr/>
      </xdr:nvSpPr>
      <xdr:spPr>
        <a:xfrm>
          <a:off x="13509634720" y="5048956"/>
          <a:ext cx="124312" cy="14439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473730</xdr:colOff>
      <xdr:row>74</xdr:row>
      <xdr:rowOff>50397</xdr:rowOff>
    </xdr:from>
    <xdr:to>
      <xdr:col>4</xdr:col>
      <xdr:colOff>478770</xdr:colOff>
      <xdr:row>80</xdr:row>
      <xdr:rowOff>90714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8D0623A-5FDF-FF4E-8B86-D23996F397BC}"/>
            </a:ext>
          </a:extLst>
        </xdr:cNvPr>
        <xdr:cNvCxnSpPr/>
      </xdr:nvCxnSpPr>
      <xdr:spPr>
        <a:xfrm>
          <a:off x="13509696876" y="5186633"/>
          <a:ext cx="5040" cy="12493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561084</xdr:colOff>
      <xdr:row>73</xdr:row>
      <xdr:rowOff>178069</xdr:rowOff>
    </xdr:from>
    <xdr:to>
      <xdr:col>5</xdr:col>
      <xdr:colOff>362857</xdr:colOff>
      <xdr:row>73</xdr:row>
      <xdr:rowOff>189828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D8E5F44-B7F2-5645-8957-526E244827DC}"/>
            </a:ext>
          </a:extLst>
        </xdr:cNvPr>
        <xdr:cNvCxnSpPr/>
      </xdr:nvCxnSpPr>
      <xdr:spPr>
        <a:xfrm flipH="1" flipV="1">
          <a:off x="13508987992" y="5112792"/>
          <a:ext cx="626570" cy="1175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725715</xdr:colOff>
      <xdr:row>73</xdr:row>
      <xdr:rowOff>73647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A878EB7C-672D-8945-B416-DB9E53B6BBBF}"/>
                </a:ext>
              </a:extLst>
            </xdr:cNvPr>
            <xdr:cNvSpPr txBox="1"/>
          </xdr:nvSpPr>
          <xdr:spPr>
            <a:xfrm>
              <a:off x="13508189124" y="5008370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658519</xdr:colOff>
      <xdr:row>80</xdr:row>
      <xdr:rowOff>171081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A16DC655-E421-2449-B43B-8CF87776FF3D}"/>
                </a:ext>
              </a:extLst>
            </xdr:cNvPr>
            <xdr:cNvSpPr txBox="1"/>
          </xdr:nvSpPr>
          <xdr:spPr>
            <a:xfrm>
              <a:off x="13509081117" y="651639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70</xdr:row>
      <xdr:rowOff>4687</xdr:rowOff>
    </xdr:from>
    <xdr:to>
      <xdr:col>5</xdr:col>
      <xdr:colOff>366242</xdr:colOff>
      <xdr:row>82</xdr:row>
      <xdr:rowOff>48364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0EE30AB8-483B-E54B-B631-0D0FDBB1086E}"/>
            </a:ext>
          </a:extLst>
        </xdr:cNvPr>
        <xdr:cNvCxnSpPr/>
      </xdr:nvCxnSpPr>
      <xdr:spPr>
        <a:xfrm flipV="1">
          <a:off x="13508984607" y="9831956"/>
          <a:ext cx="10079" cy="246183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111904</xdr:colOff>
      <xdr:row>70</xdr:row>
      <xdr:rowOff>92838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40065735-2DF5-24E0-E1EA-036F6B9573F6}"/>
                </a:ext>
              </a:extLst>
            </xdr:cNvPr>
            <xdr:cNvSpPr txBox="1"/>
          </xdr:nvSpPr>
          <xdr:spPr>
            <a:xfrm>
              <a:off x="13509627732" y="99201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507329</xdr:colOff>
      <xdr:row>117</xdr:row>
      <xdr:rowOff>107514</xdr:rowOff>
    </xdr:from>
    <xdr:to>
      <xdr:col>6</xdr:col>
      <xdr:colOff>40319</xdr:colOff>
      <xdr:row>117</xdr:row>
      <xdr:rowOff>114234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7D998D58-4EE2-3B4C-8D76-7ED36D54617A}"/>
            </a:ext>
          </a:extLst>
        </xdr:cNvPr>
        <xdr:cNvCxnSpPr/>
      </xdr:nvCxnSpPr>
      <xdr:spPr>
        <a:xfrm>
          <a:off x="13499998623" y="11928283"/>
          <a:ext cx="2830105" cy="672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70557</xdr:colOff>
      <xdr:row>108</xdr:row>
      <xdr:rowOff>157910</xdr:rowOff>
    </xdr:from>
    <xdr:to>
      <xdr:col>5</xdr:col>
      <xdr:colOff>245264</xdr:colOff>
      <xdr:row>115</xdr:row>
      <xdr:rowOff>70555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792B395C-406D-5346-B21B-549B2E82B0AB}"/>
            </a:ext>
          </a:extLst>
        </xdr:cNvPr>
        <xdr:cNvCxnSpPr/>
      </xdr:nvCxnSpPr>
      <xdr:spPr>
        <a:xfrm>
          <a:off x="13500617957" y="10165266"/>
          <a:ext cx="1823264" cy="13230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422683</xdr:colOff>
      <xdr:row>109</xdr:row>
      <xdr:rowOff>137838</xdr:rowOff>
    </xdr:from>
    <xdr:to>
      <xdr:col>4</xdr:col>
      <xdr:colOff>688107</xdr:colOff>
      <xdr:row>115</xdr:row>
      <xdr:rowOff>77362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EB27366C-9326-664D-BC62-1EDBAB5FD613}"/>
            </a:ext>
          </a:extLst>
        </xdr:cNvPr>
        <xdr:cNvCxnSpPr/>
      </xdr:nvCxnSpPr>
      <xdr:spPr>
        <a:xfrm flipH="1">
          <a:off x="13554554473" y="18794548"/>
          <a:ext cx="1092973" cy="116855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26878</xdr:colOff>
      <xdr:row>112</xdr:row>
      <xdr:rowOff>3359</xdr:rowOff>
    </xdr:from>
    <xdr:to>
      <xdr:col>4</xdr:col>
      <xdr:colOff>151190</xdr:colOff>
      <xdr:row>112</xdr:row>
      <xdr:rowOff>147830</xdr:rowOff>
    </xdr:to>
    <xdr:sp macro="" textlink="">
      <xdr:nvSpPr>
        <xdr:cNvPr id="79" name="Oval 78">
          <a:extLst>
            <a:ext uri="{FF2B5EF4-FFF2-40B4-BE49-F238E27FC236}">
              <a16:creationId xmlns:a16="http://schemas.microsoft.com/office/drawing/2014/main" id="{C2A7F3D1-90EF-7F4F-A9DE-E2A22AF43877}"/>
            </a:ext>
          </a:extLst>
        </xdr:cNvPr>
        <xdr:cNvSpPr/>
      </xdr:nvSpPr>
      <xdr:spPr>
        <a:xfrm>
          <a:off x="13501536310" y="10816676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73915</xdr:colOff>
      <xdr:row>112</xdr:row>
      <xdr:rowOff>147830</xdr:rowOff>
    </xdr:from>
    <xdr:to>
      <xdr:col>4</xdr:col>
      <xdr:colOff>89034</xdr:colOff>
      <xdr:row>117</xdr:row>
      <xdr:rowOff>117593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AB25D1EF-B4F3-CA4C-A32E-CC155F85DC32}"/>
            </a:ext>
          </a:extLst>
        </xdr:cNvPr>
        <xdr:cNvCxnSpPr>
          <a:stCxn id="79" idx="4"/>
        </xdr:cNvCxnSpPr>
      </xdr:nvCxnSpPr>
      <xdr:spPr>
        <a:xfrm>
          <a:off x="13501598466" y="10961147"/>
          <a:ext cx="15119" cy="9772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151190</xdr:colOff>
      <xdr:row>112</xdr:row>
      <xdr:rowOff>67195</xdr:rowOff>
    </xdr:from>
    <xdr:to>
      <xdr:col>5</xdr:col>
      <xdr:colOff>356138</xdr:colOff>
      <xdr:row>112</xdr:row>
      <xdr:rowOff>75595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14FC3179-728C-8C4C-8695-8EF66F126710}"/>
            </a:ext>
          </a:extLst>
        </xdr:cNvPr>
        <xdr:cNvCxnSpPr>
          <a:stCxn id="79" idx="2"/>
        </xdr:cNvCxnSpPr>
      </xdr:nvCxnSpPr>
      <xdr:spPr>
        <a:xfrm flipH="1" flipV="1">
          <a:off x="13500507083" y="10880512"/>
          <a:ext cx="1029227" cy="8400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262064</xdr:colOff>
      <xdr:row>117</xdr:row>
      <xdr:rowOff>184520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52FD205B-1AB9-9A47-A9CF-5C3C19FFCBF6}"/>
                </a:ext>
              </a:extLst>
            </xdr:cNvPr>
            <xdr:cNvSpPr txBox="1"/>
          </xdr:nvSpPr>
          <xdr:spPr>
            <a:xfrm>
              <a:off x="13500988907" y="1200528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722355</xdr:colOff>
      <xdr:row>111</xdr:row>
      <xdr:rowOff>157642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3" name="TextBox 82">
              <a:extLst>
                <a:ext uri="{FF2B5EF4-FFF2-40B4-BE49-F238E27FC236}">
                  <a16:creationId xmlns:a16="http://schemas.microsoft.com/office/drawing/2014/main" id="{A18E2426-587F-D243-8BEE-7FC02A65D9A2}"/>
                </a:ext>
              </a:extLst>
            </xdr:cNvPr>
            <xdr:cNvSpPr txBox="1"/>
          </xdr:nvSpPr>
          <xdr:spPr>
            <a:xfrm>
              <a:off x="13499704338" y="10769469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571165</xdr:colOff>
      <xdr:row>109</xdr:row>
      <xdr:rowOff>13170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6" name="TextBox 85">
              <a:extLst>
                <a:ext uri="{FF2B5EF4-FFF2-40B4-BE49-F238E27FC236}">
                  <a16:creationId xmlns:a16="http://schemas.microsoft.com/office/drawing/2014/main" id="{EBA72B2A-D781-064B-9C30-9EE7E82EC45D}"/>
                </a:ext>
              </a:extLst>
            </xdr:cNvPr>
            <xdr:cNvSpPr txBox="1"/>
          </xdr:nvSpPr>
          <xdr:spPr>
            <a:xfrm>
              <a:off x="13501504085" y="1022201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687463</xdr:colOff>
      <xdr:row>109</xdr:row>
      <xdr:rowOff>165707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0" name="TextBox 89">
              <a:extLst>
                <a:ext uri="{FF2B5EF4-FFF2-40B4-BE49-F238E27FC236}">
                  <a16:creationId xmlns:a16="http://schemas.microsoft.com/office/drawing/2014/main" id="{598133FE-AB50-4A40-B293-4C8FC499E62F}"/>
                </a:ext>
              </a:extLst>
            </xdr:cNvPr>
            <xdr:cNvSpPr txBox="1"/>
          </xdr:nvSpPr>
          <xdr:spPr>
            <a:xfrm>
              <a:off x="13553294310" y="1882241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356163</xdr:colOff>
      <xdr:row>107</xdr:row>
      <xdr:rowOff>4687</xdr:rowOff>
    </xdr:from>
    <xdr:to>
      <xdr:col>5</xdr:col>
      <xdr:colOff>366242</xdr:colOff>
      <xdr:row>119</xdr:row>
      <xdr:rowOff>48364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714D0656-9914-C040-8952-9EB4444A9DBD}"/>
            </a:ext>
          </a:extLst>
        </xdr:cNvPr>
        <xdr:cNvCxnSpPr/>
      </xdr:nvCxnSpPr>
      <xdr:spPr>
        <a:xfrm flipV="1">
          <a:off x="13500496979" y="9810552"/>
          <a:ext cx="10079" cy="24615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137056</xdr:colOff>
      <xdr:row>114</xdr:row>
      <xdr:rowOff>184042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4" name="TextBox 93">
              <a:extLst>
                <a:ext uri="{FF2B5EF4-FFF2-40B4-BE49-F238E27FC236}">
                  <a16:creationId xmlns:a16="http://schemas.microsoft.com/office/drawing/2014/main" id="{AFF416F2-BF8F-837A-8C49-09C99634FC62}"/>
                </a:ext>
              </a:extLst>
            </xdr:cNvPr>
            <xdr:cNvSpPr txBox="1"/>
          </xdr:nvSpPr>
          <xdr:spPr>
            <a:xfrm>
              <a:off x="13540856901" y="1975127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196644</xdr:colOff>
      <xdr:row>109</xdr:row>
      <xdr:rowOff>19672</xdr:rowOff>
    </xdr:from>
    <xdr:to>
      <xdr:col>4</xdr:col>
      <xdr:colOff>753180</xdr:colOff>
      <xdr:row>109</xdr:row>
      <xdr:rowOff>24580</xdr:rowOff>
    </xdr:to>
    <xdr:cxnSp macro="">
      <xdr:nvCxnSpPr>
        <xdr:cNvPr id="95" name="Straight Arrow Connector 94">
          <a:extLst>
            <a:ext uri="{FF2B5EF4-FFF2-40B4-BE49-F238E27FC236}">
              <a16:creationId xmlns:a16="http://schemas.microsoft.com/office/drawing/2014/main" id="{2BC4CCD9-36E6-B68C-2AE3-CD2893EEF114}"/>
            </a:ext>
          </a:extLst>
        </xdr:cNvPr>
        <xdr:cNvCxnSpPr/>
      </xdr:nvCxnSpPr>
      <xdr:spPr>
        <a:xfrm>
          <a:off x="13554489400" y="18676382"/>
          <a:ext cx="556536" cy="49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508911</xdr:colOff>
      <xdr:row>106</xdr:row>
      <xdr:rowOff>202974</xdr:rowOff>
    </xdr:from>
    <xdr:to>
      <xdr:col>4</xdr:col>
      <xdr:colOff>683618</xdr:colOff>
      <xdr:row>113</xdr:row>
      <xdr:rowOff>115619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5B44C8FE-9271-77FA-A41B-854B6BAD45B2}"/>
            </a:ext>
          </a:extLst>
        </xdr:cNvPr>
        <xdr:cNvCxnSpPr/>
      </xdr:nvCxnSpPr>
      <xdr:spPr>
        <a:xfrm>
          <a:off x="13554558962" y="18245168"/>
          <a:ext cx="1829804" cy="134651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1</xdr:col>
      <xdr:colOff>595895</xdr:colOff>
      <xdr:row>113</xdr:row>
      <xdr:rowOff>32461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0" name="TextBox 99">
              <a:extLst>
                <a:ext uri="{FF2B5EF4-FFF2-40B4-BE49-F238E27FC236}">
                  <a16:creationId xmlns:a16="http://schemas.microsoft.com/office/drawing/2014/main" id="{D8A07234-EB23-F310-22F9-E12C44294A79}"/>
                </a:ext>
              </a:extLst>
            </xdr:cNvPr>
            <xdr:cNvSpPr txBox="1"/>
          </xdr:nvSpPr>
          <xdr:spPr>
            <a:xfrm>
              <a:off x="13555868524" y="19508526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493911</xdr:colOff>
      <xdr:row>110</xdr:row>
      <xdr:rowOff>3359</xdr:rowOff>
    </xdr:from>
    <xdr:to>
      <xdr:col>3</xdr:col>
      <xdr:colOff>618223</xdr:colOff>
      <xdr:row>110</xdr:row>
      <xdr:rowOff>147830</xdr:rowOff>
    </xdr:to>
    <xdr:sp macro="" textlink="">
      <xdr:nvSpPr>
        <xdr:cNvPr id="101" name="Oval 100">
          <a:extLst>
            <a:ext uri="{FF2B5EF4-FFF2-40B4-BE49-F238E27FC236}">
              <a16:creationId xmlns:a16="http://schemas.microsoft.com/office/drawing/2014/main" id="{340D8FE7-DB30-519E-8F38-7B4C9412178F}"/>
            </a:ext>
          </a:extLst>
        </xdr:cNvPr>
        <xdr:cNvSpPr/>
      </xdr:nvSpPr>
      <xdr:spPr>
        <a:xfrm>
          <a:off x="13555451906" y="18864907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524387</xdr:colOff>
      <xdr:row>111</xdr:row>
      <xdr:rowOff>12637</xdr:rowOff>
    </xdr:from>
    <xdr:to>
      <xdr:col>3</xdr:col>
      <xdr:colOff>539680</xdr:colOff>
      <xdr:row>117</xdr:row>
      <xdr:rowOff>86033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23364502-AB48-62C0-4C7C-DDCEA9D7BC03}"/>
            </a:ext>
          </a:extLst>
        </xdr:cNvPr>
        <xdr:cNvCxnSpPr/>
      </xdr:nvCxnSpPr>
      <xdr:spPr>
        <a:xfrm>
          <a:off x="13555530449" y="19079024"/>
          <a:ext cx="15293" cy="130242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684031</xdr:colOff>
      <xdr:row>117</xdr:row>
      <xdr:rowOff>164036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4" name="TextBox 103">
              <a:extLst>
                <a:ext uri="{FF2B5EF4-FFF2-40B4-BE49-F238E27FC236}">
                  <a16:creationId xmlns:a16="http://schemas.microsoft.com/office/drawing/2014/main" id="{90485330-2F09-F235-C4F9-D4CF045E1632}"/>
                </a:ext>
              </a:extLst>
            </xdr:cNvPr>
            <xdr:cNvSpPr txBox="1"/>
          </xdr:nvSpPr>
          <xdr:spPr>
            <a:xfrm>
              <a:off x="13554952839" y="20459455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675577</xdr:colOff>
      <xdr:row>110</xdr:row>
      <xdr:rowOff>69646</xdr:rowOff>
    </xdr:from>
    <xdr:to>
      <xdr:col>5</xdr:col>
      <xdr:colOff>331838</xdr:colOff>
      <xdr:row>110</xdr:row>
      <xdr:rowOff>83789</xdr:rowOff>
    </xdr:to>
    <xdr:cxnSp macro="">
      <xdr:nvCxnSpPr>
        <xdr:cNvPr id="105" name="Straight Connector 104">
          <a:extLst>
            <a:ext uri="{FF2B5EF4-FFF2-40B4-BE49-F238E27FC236}">
              <a16:creationId xmlns:a16="http://schemas.microsoft.com/office/drawing/2014/main" id="{225B5FC7-A054-6DCF-59BE-F1B565A16446}"/>
            </a:ext>
          </a:extLst>
        </xdr:cNvPr>
        <xdr:cNvCxnSpPr/>
      </xdr:nvCxnSpPr>
      <xdr:spPr>
        <a:xfrm flipH="1" flipV="1">
          <a:off x="13554083194" y="18931194"/>
          <a:ext cx="1311358" cy="1414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42333</xdr:colOff>
      <xdr:row>140</xdr:row>
      <xdr:rowOff>78619</xdr:rowOff>
    </xdr:from>
    <xdr:to>
      <xdr:col>7</xdr:col>
      <xdr:colOff>54428</xdr:colOff>
      <xdr:row>153</xdr:row>
      <xdr:rowOff>78619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4A12CE5-D642-1901-AD95-F27231AB3C5D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151</xdr:row>
      <xdr:rowOff>96762</xdr:rowOff>
    </xdr:from>
    <xdr:to>
      <xdr:col>7</xdr:col>
      <xdr:colOff>453570</xdr:colOff>
      <xdr:row>151</xdr:row>
      <xdr:rowOff>102809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F9F40FA-87E9-E028-B546-31C1D90FA477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151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BCF48177-67BB-F44C-E19D-8228F440A76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139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6FE788B-F649-EF7C-C22B-F53020C1C282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140</xdr:row>
      <xdr:rowOff>48381</xdr:rowOff>
    </xdr:from>
    <xdr:to>
      <xdr:col>2</xdr:col>
      <xdr:colOff>526142</xdr:colOff>
      <xdr:row>153</xdr:row>
      <xdr:rowOff>66523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40AE0DE1-F01D-D57D-28DD-BC8F6325B294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151</xdr:row>
      <xdr:rowOff>42332</xdr:rowOff>
    </xdr:from>
    <xdr:to>
      <xdr:col>3</xdr:col>
      <xdr:colOff>102810</xdr:colOff>
      <xdr:row>151</xdr:row>
      <xdr:rowOff>66523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6B9A46A-4472-A68D-908B-B3719D224F84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661654</xdr:colOff>
      <xdr:row>138</xdr:row>
      <xdr:rowOff>199788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F866B03D-3450-0F55-5C5E-E377DD66B7B7}"/>
                </a:ext>
              </a:extLst>
            </xdr:cNvPr>
            <xdr:cNvSpPr txBox="1"/>
          </xdr:nvSpPr>
          <xdr:spPr>
            <a:xfrm>
              <a:off x="13526402561" y="2471131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151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A5D9CD16-2EC2-AF4E-E88F-49431BB1CF65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142</xdr:row>
      <xdr:rowOff>114906</xdr:rowOff>
    </xdr:from>
    <xdr:to>
      <xdr:col>2</xdr:col>
      <xdr:colOff>368230</xdr:colOff>
      <xdr:row>149</xdr:row>
      <xdr:rowOff>27550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6AB6EF5-77E0-2C47-A645-7E1E31DD334D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149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2B2F7754-2F0E-F744-9B14-8F60EB6C33BA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143</xdr:row>
      <xdr:rowOff>108858</xdr:rowOff>
    </xdr:from>
    <xdr:to>
      <xdr:col>2</xdr:col>
      <xdr:colOff>41662</xdr:colOff>
      <xdr:row>149</xdr:row>
      <xdr:rowOff>48381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A5F0AFCA-6885-0A4C-B693-00C42DEA3A5D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142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4ED35CB3-7648-98C3-94DA-7DDD8E2C12BE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175381</xdr:colOff>
      <xdr:row>145</xdr:row>
      <xdr:rowOff>126999</xdr:rowOff>
    </xdr:from>
    <xdr:to>
      <xdr:col>1</xdr:col>
      <xdr:colOff>299693</xdr:colOff>
      <xdr:row>146</xdr:row>
      <xdr:rowOff>65851</xdr:rowOff>
    </xdr:to>
    <xdr:sp macro="" textlink="">
      <xdr:nvSpPr>
        <xdr:cNvPr id="39" name="Oval 38">
          <a:extLst>
            <a:ext uri="{FF2B5EF4-FFF2-40B4-BE49-F238E27FC236}">
              <a16:creationId xmlns:a16="http://schemas.microsoft.com/office/drawing/2014/main" id="{95E6DA8D-A122-5B4D-BD2E-3EA35DDF8EF9}"/>
            </a:ext>
          </a:extLst>
        </xdr:cNvPr>
        <xdr:cNvSpPr/>
      </xdr:nvSpPr>
      <xdr:spPr>
        <a:xfrm>
          <a:off x="13573405878" y="26089428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142</xdr:row>
      <xdr:rowOff>78620</xdr:rowOff>
    </xdr:from>
    <xdr:to>
      <xdr:col>6</xdr:col>
      <xdr:colOff>229135</xdr:colOff>
      <xdr:row>148</xdr:row>
      <xdr:rowOff>196883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42373794-F147-4E4B-E760-27B54AFFA29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622458</xdr:colOff>
      <xdr:row>142</xdr:row>
      <xdr:rowOff>140514</xdr:rowOff>
    </xdr:from>
    <xdr:to>
      <xdr:col>6</xdr:col>
      <xdr:colOff>62121</xdr:colOff>
      <xdr:row>148</xdr:row>
      <xdr:rowOff>80037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9EB29E34-A911-34EB-A944-0DC5ED4CFCD4}"/>
            </a:ext>
          </a:extLst>
        </xdr:cNvPr>
        <xdr:cNvCxnSpPr/>
      </xdr:nvCxnSpPr>
      <xdr:spPr>
        <a:xfrm flipH="1">
          <a:off x="13524256727" y="25467345"/>
          <a:ext cx="1091186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213982</xdr:colOff>
      <xdr:row>144</xdr:row>
      <xdr:rowOff>174334</xdr:rowOff>
    </xdr:from>
    <xdr:to>
      <xdr:col>5</xdr:col>
      <xdr:colOff>338294</xdr:colOff>
      <xdr:row>145</xdr:row>
      <xdr:rowOff>113186</xdr:rowOff>
    </xdr:to>
    <xdr:sp macro="" textlink="">
      <xdr:nvSpPr>
        <xdr:cNvPr id="69" name="Oval 68">
          <a:extLst>
            <a:ext uri="{FF2B5EF4-FFF2-40B4-BE49-F238E27FC236}">
              <a16:creationId xmlns:a16="http://schemas.microsoft.com/office/drawing/2014/main" id="{0BEAA94B-1B8D-C88D-0C36-28927E207E93}"/>
            </a:ext>
          </a:extLst>
        </xdr:cNvPr>
        <xdr:cNvSpPr/>
      </xdr:nvSpPr>
      <xdr:spPr>
        <a:xfrm>
          <a:off x="13524806315" y="2590882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292900</xdr:colOff>
      <xdr:row>141</xdr:row>
      <xdr:rowOff>165004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0" name="TextBox 69">
              <a:extLst>
                <a:ext uri="{FF2B5EF4-FFF2-40B4-BE49-F238E27FC236}">
                  <a16:creationId xmlns:a16="http://schemas.microsoft.com/office/drawing/2014/main" id="{96F633C0-75EA-6E82-BEB5-A6786CA25FD8}"/>
                </a:ext>
              </a:extLst>
            </xdr:cNvPr>
            <xdr:cNvSpPr txBox="1"/>
          </xdr:nvSpPr>
          <xdr:spPr>
            <a:xfrm>
              <a:off x="13525181566" y="2528800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148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226AFF74-D6AA-BBFF-56CB-2D50B33C2881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42333</xdr:colOff>
      <xdr:row>172</xdr:row>
      <xdr:rowOff>78619</xdr:rowOff>
    </xdr:from>
    <xdr:to>
      <xdr:col>7</xdr:col>
      <xdr:colOff>54428</xdr:colOff>
      <xdr:row>185</xdr:row>
      <xdr:rowOff>78619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0BBEA6D1-9494-7D48-B0AD-3BB3199BA907}"/>
            </a:ext>
          </a:extLst>
        </xdr:cNvPr>
        <xdr:cNvCxnSpPr/>
      </xdr:nvCxnSpPr>
      <xdr:spPr>
        <a:xfrm flipV="1">
          <a:off x="13568680000" y="25012952"/>
          <a:ext cx="12095" cy="267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653142</xdr:colOff>
      <xdr:row>183</xdr:row>
      <xdr:rowOff>96762</xdr:rowOff>
    </xdr:from>
    <xdr:to>
      <xdr:col>7</xdr:col>
      <xdr:colOff>453570</xdr:colOff>
      <xdr:row>183</xdr:row>
      <xdr:rowOff>102809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A3620D2C-5BEF-094C-8DCA-77FAD99D700F}"/>
            </a:ext>
          </a:extLst>
        </xdr:cNvPr>
        <xdr:cNvCxnSpPr/>
      </xdr:nvCxnSpPr>
      <xdr:spPr>
        <a:xfrm>
          <a:off x="13568280858" y="27292905"/>
          <a:ext cx="3114524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683381</xdr:colOff>
      <xdr:row>183</xdr:row>
      <xdr:rowOff>5443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4" name="TextBox 83">
              <a:extLst>
                <a:ext uri="{FF2B5EF4-FFF2-40B4-BE49-F238E27FC236}">
                  <a16:creationId xmlns:a16="http://schemas.microsoft.com/office/drawing/2014/main" id="{AFB894B9-D0D9-D449-8DEF-AD85D0A146CF}"/>
                </a:ext>
              </a:extLst>
            </xdr:cNvPr>
            <xdr:cNvSpPr txBox="1"/>
          </xdr:nvSpPr>
          <xdr:spPr>
            <a:xfrm>
              <a:off x="13570810226" y="27201586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163286</xdr:colOff>
      <xdr:row>171</xdr:row>
      <xdr:rowOff>47777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B236600E-C2FF-4643-A0BC-70C03C8D8F09}"/>
                </a:ext>
              </a:extLst>
            </xdr:cNvPr>
            <xdr:cNvSpPr txBox="1"/>
          </xdr:nvSpPr>
          <xdr:spPr>
            <a:xfrm>
              <a:off x="13568016226" y="24776491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ב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489858</xdr:colOff>
      <xdr:row>172</xdr:row>
      <xdr:rowOff>48381</xdr:rowOff>
    </xdr:from>
    <xdr:to>
      <xdr:col>2</xdr:col>
      <xdr:colOff>526142</xdr:colOff>
      <xdr:row>185</xdr:row>
      <xdr:rowOff>66523</xdr:rowOff>
    </xdr:to>
    <xdr:cxnSp macro="">
      <xdr:nvCxnSpPr>
        <xdr:cNvPr id="87" name="Straight Arrow Connector 86">
          <a:extLst>
            <a:ext uri="{FF2B5EF4-FFF2-40B4-BE49-F238E27FC236}">
              <a16:creationId xmlns:a16="http://schemas.microsoft.com/office/drawing/2014/main" id="{F154DEB3-522C-1D42-838A-3D7D89EA8828}"/>
            </a:ext>
          </a:extLst>
        </xdr:cNvPr>
        <xdr:cNvCxnSpPr/>
      </xdr:nvCxnSpPr>
      <xdr:spPr>
        <a:xfrm flipH="1" flipV="1">
          <a:off x="13572350905" y="24982714"/>
          <a:ext cx="36284" cy="269119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183</xdr:row>
      <xdr:rowOff>42332</xdr:rowOff>
    </xdr:from>
    <xdr:to>
      <xdr:col>3</xdr:col>
      <xdr:colOff>102810</xdr:colOff>
      <xdr:row>183</xdr:row>
      <xdr:rowOff>66523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E1841CF-A8A6-8348-A400-2DD4E4B5C1F9}"/>
            </a:ext>
          </a:extLst>
        </xdr:cNvPr>
        <xdr:cNvCxnSpPr/>
      </xdr:nvCxnSpPr>
      <xdr:spPr>
        <a:xfrm flipV="1">
          <a:off x="13571945714" y="27238475"/>
          <a:ext cx="2588381" cy="241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651203</xdr:colOff>
      <xdr:row>170</xdr:row>
      <xdr:rowOff>189336</xdr:rowOff>
    </xdr:from>
    <xdr:ext cx="1383440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9E604106-932F-E34A-9339-7046184D633D}"/>
                </a:ext>
              </a:extLst>
            </xdr:cNvPr>
            <xdr:cNvSpPr txBox="1"/>
          </xdr:nvSpPr>
          <xdr:spPr>
            <a:xfrm>
              <a:off x="13526413012" y="31244233"/>
              <a:ext cx="1383440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183</xdr:row>
      <xdr:rowOff>35681</xdr:rowOff>
    </xdr:from>
    <xdr:ext cx="217714" cy="20017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5F63189F-2018-EA45-A219-12E9CA156DDD}"/>
                </a:ext>
              </a:extLst>
            </xdr:cNvPr>
            <xdr:cNvSpPr txBox="1"/>
          </xdr:nvSpPr>
          <xdr:spPr>
            <a:xfrm>
              <a:off x="13574316381" y="27231824"/>
              <a:ext cx="217714" cy="20017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</a:t>
              </a:r>
              <a:r>
                <a:rPr lang="he-IL" sz="1100" b="0" i="0">
                  <a:latin typeface="Cambria Math" panose="02040503050406030204" pitchFamily="18" charset="0"/>
                </a:rPr>
                <a:t>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193524</xdr:colOff>
      <xdr:row>174</xdr:row>
      <xdr:rowOff>114906</xdr:rowOff>
    </xdr:from>
    <xdr:to>
      <xdr:col>2</xdr:col>
      <xdr:colOff>368230</xdr:colOff>
      <xdr:row>181</xdr:row>
      <xdr:rowOff>27550</xdr:rowOff>
    </xdr:to>
    <xdr:cxnSp macro="">
      <xdr:nvCxnSpPr>
        <xdr:cNvPr id="93" name="Straight Connector 92">
          <a:extLst>
            <a:ext uri="{FF2B5EF4-FFF2-40B4-BE49-F238E27FC236}">
              <a16:creationId xmlns:a16="http://schemas.microsoft.com/office/drawing/2014/main" id="{592EA76B-84F2-EE47-B464-D220CCEB1A58}"/>
            </a:ext>
          </a:extLst>
        </xdr:cNvPr>
        <xdr:cNvCxnSpPr/>
      </xdr:nvCxnSpPr>
      <xdr:spPr>
        <a:xfrm>
          <a:off x="13572508817" y="25460477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181</xdr:row>
      <xdr:rowOff>0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6" name="TextBox 95">
              <a:extLst>
                <a:ext uri="{FF2B5EF4-FFF2-40B4-BE49-F238E27FC236}">
                  <a16:creationId xmlns:a16="http://schemas.microsoft.com/office/drawing/2014/main" id="{288A153E-EFC8-D04B-9D83-4BB830E3A1BB}"/>
                </a:ext>
              </a:extLst>
            </xdr:cNvPr>
            <xdr:cNvSpPr txBox="1"/>
          </xdr:nvSpPr>
          <xdr:spPr>
            <a:xfrm>
              <a:off x="13574038190" y="26784905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604762</xdr:colOff>
      <xdr:row>175</xdr:row>
      <xdr:rowOff>108858</xdr:rowOff>
    </xdr:from>
    <xdr:to>
      <xdr:col>2</xdr:col>
      <xdr:colOff>41662</xdr:colOff>
      <xdr:row>181</xdr:row>
      <xdr:rowOff>48381</xdr:rowOff>
    </xdr:to>
    <xdr:cxnSp macro="">
      <xdr:nvCxnSpPr>
        <xdr:cNvPr id="97" name="Straight Connector 96">
          <a:extLst>
            <a:ext uri="{FF2B5EF4-FFF2-40B4-BE49-F238E27FC236}">
              <a16:creationId xmlns:a16="http://schemas.microsoft.com/office/drawing/2014/main" id="{80DE66D9-5CB1-284D-970C-9983E4B89EA3}"/>
            </a:ext>
          </a:extLst>
        </xdr:cNvPr>
        <xdr:cNvCxnSpPr/>
      </xdr:nvCxnSpPr>
      <xdr:spPr>
        <a:xfrm flipH="1">
          <a:off x="13572835385" y="25660048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181429</xdr:colOff>
      <xdr:row>174</xdr:row>
      <xdr:rowOff>96763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8" name="TextBox 97">
              <a:extLst>
                <a:ext uri="{FF2B5EF4-FFF2-40B4-BE49-F238E27FC236}">
                  <a16:creationId xmlns:a16="http://schemas.microsoft.com/office/drawing/2014/main" id="{C039B1CA-DB83-6A42-9DA7-55B97DD501E0}"/>
                </a:ext>
              </a:extLst>
            </xdr:cNvPr>
            <xdr:cNvSpPr txBox="1"/>
          </xdr:nvSpPr>
          <xdr:spPr>
            <a:xfrm>
              <a:off x="13573856761" y="2544233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162017</xdr:colOff>
      <xdr:row>177</xdr:row>
      <xdr:rowOff>126999</xdr:rowOff>
    </xdr:from>
    <xdr:to>
      <xdr:col>1</xdr:col>
      <xdr:colOff>299693</xdr:colOff>
      <xdr:row>178</xdr:row>
      <xdr:rowOff>88848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ECEC356F-633E-2D44-BE91-157F3BF1B069}"/>
            </a:ext>
          </a:extLst>
        </xdr:cNvPr>
        <xdr:cNvSpPr/>
      </xdr:nvSpPr>
      <xdr:spPr>
        <a:xfrm>
          <a:off x="13528147962" y="32608686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54429</xdr:colOff>
      <xdr:row>174</xdr:row>
      <xdr:rowOff>78620</xdr:rowOff>
    </xdr:from>
    <xdr:to>
      <xdr:col>6</xdr:col>
      <xdr:colOff>229135</xdr:colOff>
      <xdr:row>180</xdr:row>
      <xdr:rowOff>196883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75E623D3-B270-D24D-AB9E-B39C2AA5AAC7}"/>
            </a:ext>
          </a:extLst>
        </xdr:cNvPr>
        <xdr:cNvCxnSpPr/>
      </xdr:nvCxnSpPr>
      <xdr:spPr>
        <a:xfrm>
          <a:off x="13569333817" y="25424191"/>
          <a:ext cx="1831754" cy="1351978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465667</xdr:colOff>
      <xdr:row>175</xdr:row>
      <xdr:rowOff>72572</xdr:rowOff>
    </xdr:from>
    <xdr:to>
      <xdr:col>5</xdr:col>
      <xdr:colOff>731091</xdr:colOff>
      <xdr:row>181</xdr:row>
      <xdr:rowOff>12095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D4032AF5-DFBF-C940-85B1-74F858560511}"/>
            </a:ext>
          </a:extLst>
        </xdr:cNvPr>
        <xdr:cNvCxnSpPr/>
      </xdr:nvCxnSpPr>
      <xdr:spPr>
        <a:xfrm flipH="1">
          <a:off x="13569660385" y="25623762"/>
          <a:ext cx="1093948" cy="1173238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36286</xdr:colOff>
      <xdr:row>177</xdr:row>
      <xdr:rowOff>90713</xdr:rowOff>
    </xdr:from>
    <xdr:to>
      <xdr:col>5</xdr:col>
      <xdr:colOff>160598</xdr:colOff>
      <xdr:row>178</xdr:row>
      <xdr:rowOff>29565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7429EDD4-8A82-6141-A195-456D0C7641F2}"/>
            </a:ext>
          </a:extLst>
        </xdr:cNvPr>
        <xdr:cNvSpPr/>
      </xdr:nvSpPr>
      <xdr:spPr>
        <a:xfrm>
          <a:off x="13570230878" y="26053142"/>
          <a:ext cx="124312" cy="14447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4</xdr:col>
      <xdr:colOff>78620</xdr:colOff>
      <xdr:row>174</xdr:row>
      <xdr:rowOff>60477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9" name="TextBox 108">
              <a:extLst>
                <a:ext uri="{FF2B5EF4-FFF2-40B4-BE49-F238E27FC236}">
                  <a16:creationId xmlns:a16="http://schemas.microsoft.com/office/drawing/2014/main" id="{45B982F0-0046-AD48-9FC2-DB6EF49DF0E3}"/>
                </a:ext>
              </a:extLst>
            </xdr:cNvPr>
            <xdr:cNvSpPr txBox="1"/>
          </xdr:nvSpPr>
          <xdr:spPr>
            <a:xfrm>
              <a:off x="13570645475" y="25406048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465667</xdr:colOff>
      <xdr:row>180</xdr:row>
      <xdr:rowOff>163286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(0)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2625E808-1A53-364A-AC84-C19B33721507}"/>
                </a:ext>
              </a:extLst>
            </xdr:cNvPr>
            <xdr:cNvSpPr txBox="1"/>
          </xdr:nvSpPr>
          <xdr:spPr>
            <a:xfrm>
              <a:off x="13571086952" y="26742572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(0)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784774</xdr:colOff>
      <xdr:row>143</xdr:row>
      <xdr:rowOff>144100</xdr:rowOff>
    </xdr:from>
    <xdr:to>
      <xdr:col>1</xdr:col>
      <xdr:colOff>394287</xdr:colOff>
      <xdr:row>143</xdr:row>
      <xdr:rowOff>150147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8C029826-6CCC-E2CC-C9F3-4E642790239E}"/>
            </a:ext>
          </a:extLst>
        </xdr:cNvPr>
        <xdr:cNvCxnSpPr/>
      </xdr:nvCxnSpPr>
      <xdr:spPr>
        <a:xfrm flipH="1">
          <a:off x="13584967537" y="29936806"/>
          <a:ext cx="438748" cy="604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186748</xdr:colOff>
      <xdr:row>141</xdr:row>
      <xdr:rowOff>140954</xdr:rowOff>
    </xdr:from>
    <xdr:to>
      <xdr:col>2</xdr:col>
      <xdr:colOff>449409</xdr:colOff>
      <xdr:row>147</xdr:row>
      <xdr:rowOff>80478</xdr:rowOff>
    </xdr:to>
    <xdr:cxnSp macro="">
      <xdr:nvCxnSpPr>
        <xdr:cNvPr id="112" name="Straight Connector 111">
          <a:extLst>
            <a:ext uri="{FF2B5EF4-FFF2-40B4-BE49-F238E27FC236}">
              <a16:creationId xmlns:a16="http://schemas.microsoft.com/office/drawing/2014/main" id="{4B0EE2E5-A935-8D82-C88A-D6934ABEA636}"/>
            </a:ext>
          </a:extLst>
        </xdr:cNvPr>
        <xdr:cNvCxnSpPr/>
      </xdr:nvCxnSpPr>
      <xdr:spPr>
        <a:xfrm flipH="1">
          <a:off x="13584083179" y="29530248"/>
          <a:ext cx="1091897" cy="11497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716176</xdr:colOff>
      <xdr:row>140</xdr:row>
      <xdr:rowOff>141526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א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3" name="TextBox 112">
              <a:extLst>
                <a:ext uri="{FF2B5EF4-FFF2-40B4-BE49-F238E27FC236}">
                  <a16:creationId xmlns:a16="http://schemas.microsoft.com/office/drawing/2014/main" id="{41D187C9-8122-4B45-5918-E92FF6A39430}"/>
                </a:ext>
              </a:extLst>
            </xdr:cNvPr>
            <xdr:cNvSpPr txBox="1"/>
          </xdr:nvSpPr>
          <xdr:spPr>
            <a:xfrm>
              <a:off x="13584978978" y="2932911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א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629783</xdr:colOff>
      <xdr:row>144</xdr:row>
      <xdr:rowOff>2574</xdr:rowOff>
    </xdr:from>
    <xdr:to>
      <xdr:col>1</xdr:col>
      <xdr:colOff>757568</xdr:colOff>
      <xdr:row>144</xdr:row>
      <xdr:rowOff>143131</xdr:rowOff>
    </xdr:to>
    <xdr:sp macro="" textlink="">
      <xdr:nvSpPr>
        <xdr:cNvPr id="116" name="Oval 115">
          <a:extLst>
            <a:ext uri="{FF2B5EF4-FFF2-40B4-BE49-F238E27FC236}">
              <a16:creationId xmlns:a16="http://schemas.microsoft.com/office/drawing/2014/main" id="{A6A99FC8-C460-BD31-7595-38122FE59AC0}"/>
            </a:ext>
          </a:extLst>
        </xdr:cNvPr>
        <xdr:cNvSpPr/>
      </xdr:nvSpPr>
      <xdr:spPr>
        <a:xfrm>
          <a:off x="13584604256" y="29996986"/>
          <a:ext cx="127785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343617</xdr:colOff>
      <xdr:row>142</xdr:row>
      <xdr:rowOff>94049</xdr:rowOff>
    </xdr:from>
    <xdr:to>
      <xdr:col>6</xdr:col>
      <xdr:colOff>8724</xdr:colOff>
      <xdr:row>142</xdr:row>
      <xdr:rowOff>96288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7332B62F-924D-4F35-95CE-F4E6CC7A2E8F}"/>
            </a:ext>
          </a:extLst>
        </xdr:cNvPr>
        <xdr:cNvCxnSpPr/>
      </xdr:nvCxnSpPr>
      <xdr:spPr>
        <a:xfrm>
          <a:off x="13581206923" y="29685049"/>
          <a:ext cx="494343" cy="22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433786</xdr:colOff>
      <xdr:row>177</xdr:row>
      <xdr:rowOff>57490</xdr:rowOff>
    </xdr:from>
    <xdr:to>
      <xdr:col>1</xdr:col>
      <xdr:colOff>36584</xdr:colOff>
      <xdr:row>177</xdr:row>
      <xdr:rowOff>57490</xdr:rowOff>
    </xdr:to>
    <xdr:cxnSp macro="">
      <xdr:nvCxnSpPr>
        <xdr:cNvPr id="120" name="Straight Arrow Connector 119">
          <a:extLst>
            <a:ext uri="{FF2B5EF4-FFF2-40B4-BE49-F238E27FC236}">
              <a16:creationId xmlns:a16="http://schemas.microsoft.com/office/drawing/2014/main" id="{95E6C5E9-9B97-8045-9936-0A52251ADA5D}"/>
            </a:ext>
          </a:extLst>
        </xdr:cNvPr>
        <xdr:cNvCxnSpPr/>
      </xdr:nvCxnSpPr>
      <xdr:spPr>
        <a:xfrm>
          <a:off x="13528411071" y="32539177"/>
          <a:ext cx="428559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181428</xdr:colOff>
      <xdr:row>176</xdr:row>
      <xdr:rowOff>176800</xdr:rowOff>
    </xdr:from>
    <xdr:to>
      <xdr:col>1</xdr:col>
      <xdr:colOff>444090</xdr:colOff>
      <xdr:row>182</xdr:row>
      <xdr:rowOff>116323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92F72994-C391-AF84-FA9E-4E251C4AAFDC}"/>
            </a:ext>
          </a:extLst>
        </xdr:cNvPr>
        <xdr:cNvCxnSpPr/>
      </xdr:nvCxnSpPr>
      <xdr:spPr>
        <a:xfrm flipH="1">
          <a:off x="13528003565" y="32454660"/>
          <a:ext cx="1088423" cy="11624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175</xdr:row>
      <xdr:rowOff>185611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8D84243A-9693-0C51-68E6-2A3A4F931CB4}"/>
                </a:ext>
              </a:extLst>
            </xdr:cNvPr>
            <xdr:cNvSpPr txBox="1"/>
          </xdr:nvSpPr>
          <xdr:spPr>
            <a:xfrm>
              <a:off x="13528777511" y="32259644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597597</xdr:colOff>
      <xdr:row>178</xdr:row>
      <xdr:rowOff>184485</xdr:rowOff>
    </xdr:from>
    <xdr:to>
      <xdr:col>0</xdr:col>
      <xdr:colOff>735273</xdr:colOff>
      <xdr:row>179</xdr:row>
      <xdr:rowOff>146333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64CB8FC6-0F60-EE49-9B5F-0124102A4B87}"/>
            </a:ext>
          </a:extLst>
        </xdr:cNvPr>
        <xdr:cNvSpPr/>
      </xdr:nvSpPr>
      <xdr:spPr>
        <a:xfrm>
          <a:off x="13528538143" y="32869999"/>
          <a:ext cx="137676" cy="16567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648064</xdr:colOff>
      <xdr:row>176</xdr:row>
      <xdr:rowOff>88848</xdr:rowOff>
    </xdr:from>
    <xdr:to>
      <xdr:col>6</xdr:col>
      <xdr:colOff>167242</xdr:colOff>
      <xdr:row>176</xdr:row>
      <xdr:rowOff>94074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AF571D14-82AC-4219-C96D-8CA0BB3CAF01}"/>
            </a:ext>
          </a:extLst>
        </xdr:cNvPr>
        <xdr:cNvCxnSpPr/>
      </xdr:nvCxnSpPr>
      <xdr:spPr>
        <a:xfrm flipH="1" flipV="1">
          <a:off x="13524151606" y="32366708"/>
          <a:ext cx="344939" cy="52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545704</xdr:colOff>
      <xdr:row>175</xdr:row>
      <xdr:rowOff>172694</xdr:rowOff>
    </xdr:from>
    <xdr:to>
      <xdr:col>6</xdr:col>
      <xdr:colOff>720410</xdr:colOff>
      <xdr:row>182</xdr:row>
      <xdr:rowOff>87130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9455018A-1D94-59CC-999A-9B39414E4F73}"/>
            </a:ext>
          </a:extLst>
        </xdr:cNvPr>
        <xdr:cNvCxnSpPr/>
      </xdr:nvCxnSpPr>
      <xdr:spPr>
        <a:xfrm>
          <a:off x="13523598438" y="32246727"/>
          <a:ext cx="1826229" cy="134122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396903</xdr:colOff>
      <xdr:row>179</xdr:row>
      <xdr:rowOff>75033</xdr:rowOff>
    </xdr:from>
    <xdr:to>
      <xdr:col>5</xdr:col>
      <xdr:colOff>521215</xdr:colOff>
      <xdr:row>180</xdr:row>
      <xdr:rowOff>13885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0C00030E-09D7-C97C-4E9D-7A316E9757A8}"/>
            </a:ext>
          </a:extLst>
        </xdr:cNvPr>
        <xdr:cNvSpPr/>
      </xdr:nvSpPr>
      <xdr:spPr>
        <a:xfrm>
          <a:off x="13524623394" y="32964375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oneCellAnchor>
    <xdr:from>
      <xdr:col>4</xdr:col>
      <xdr:colOff>110277</xdr:colOff>
      <xdr:row>182</xdr:row>
      <xdr:rowOff>6496</xdr:rowOff>
    </xdr:from>
    <xdr:ext cx="495905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ב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87DE0511-2964-E394-4DEB-E263A72C59D3}"/>
                </a:ext>
              </a:extLst>
            </xdr:cNvPr>
            <xdr:cNvSpPr txBox="1"/>
          </xdr:nvSpPr>
          <xdr:spPr>
            <a:xfrm>
              <a:off x="13525364189" y="33507319"/>
              <a:ext cx="495905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ב (1)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206</xdr:row>
      <xdr:rowOff>120207</xdr:rowOff>
    </xdr:from>
    <xdr:to>
      <xdr:col>4</xdr:col>
      <xdr:colOff>569671</xdr:colOff>
      <xdr:row>215</xdr:row>
      <xdr:rowOff>177696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DE2E830-322F-3210-D79C-BBA0408C5676}"/>
            </a:ext>
          </a:extLst>
        </xdr:cNvPr>
        <xdr:cNvCxnSpPr/>
      </xdr:nvCxnSpPr>
      <xdr:spPr>
        <a:xfrm flipH="1" flipV="1">
          <a:off x="13525400700" y="38309055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213</xdr:row>
      <xdr:rowOff>78395</xdr:rowOff>
    </xdr:from>
    <xdr:to>
      <xdr:col>5</xdr:col>
      <xdr:colOff>209053</xdr:colOff>
      <xdr:row>213</xdr:row>
      <xdr:rowOff>88848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371DDC72-077A-E4DE-6AD3-C18A48437BFA}"/>
            </a:ext>
          </a:extLst>
        </xdr:cNvPr>
        <xdr:cNvCxnSpPr/>
      </xdr:nvCxnSpPr>
      <xdr:spPr>
        <a:xfrm>
          <a:off x="13524935556" y="39694033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208</xdr:row>
      <xdr:rowOff>31358</xdr:rowOff>
    </xdr:from>
    <xdr:to>
      <xdr:col>3</xdr:col>
      <xdr:colOff>778724</xdr:colOff>
      <xdr:row>211</xdr:row>
      <xdr:rowOff>15678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1AAB7A11-0525-DB6F-EA7B-09150B9BA64E}"/>
            </a:ext>
          </a:extLst>
        </xdr:cNvPr>
        <xdr:cNvCxnSpPr/>
      </xdr:nvCxnSpPr>
      <xdr:spPr>
        <a:xfrm flipV="1">
          <a:off x="13526017408" y="38627860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208</xdr:row>
      <xdr:rowOff>26131</xdr:rowOff>
    </xdr:from>
    <xdr:to>
      <xdr:col>4</xdr:col>
      <xdr:colOff>73170</xdr:colOff>
      <xdr:row>211</xdr:row>
      <xdr:rowOff>201883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A17E1D60-7713-1341-89FF-379E927BB4FC}"/>
            </a:ext>
          </a:extLst>
        </xdr:cNvPr>
        <xdr:cNvCxnSpPr/>
      </xdr:nvCxnSpPr>
      <xdr:spPr>
        <a:xfrm>
          <a:off x="13525897201" y="38622633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207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581F9823-0A53-10FB-2E0B-A7457995468A}"/>
                </a:ext>
              </a:extLst>
            </xdr:cNvPr>
            <xdr:cNvSpPr txBox="1"/>
          </xdr:nvSpPr>
          <xdr:spPr>
            <a:xfrm>
              <a:off x="13526103314" y="38431977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209</xdr:row>
      <xdr:rowOff>83621</xdr:rowOff>
    </xdr:from>
    <xdr:to>
      <xdr:col>3</xdr:col>
      <xdr:colOff>484930</xdr:colOff>
      <xdr:row>210</xdr:row>
      <xdr:rowOff>22473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7A7E4005-F552-5945-873D-1663D641A284}"/>
            </a:ext>
          </a:extLst>
        </xdr:cNvPr>
        <xdr:cNvSpPr/>
      </xdr:nvSpPr>
      <xdr:spPr>
        <a:xfrm>
          <a:off x="13526311202" y="3888395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205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3" name="TextBox 142">
              <a:extLst>
                <a:ext uri="{FF2B5EF4-FFF2-40B4-BE49-F238E27FC236}">
                  <a16:creationId xmlns:a16="http://schemas.microsoft.com/office/drawing/2014/main" id="{B149D780-A7E8-1341-8E33-3DF5AF653085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211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020F9466-6A5B-AB53-D261-6E53C2ECEF6A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548766</xdr:colOff>
      <xdr:row>219</xdr:row>
      <xdr:rowOff>120207</xdr:rowOff>
    </xdr:from>
    <xdr:to>
      <xdr:col>4</xdr:col>
      <xdr:colOff>569671</xdr:colOff>
      <xdr:row>228</xdr:row>
      <xdr:rowOff>177696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415F0724-3CA4-A040-A1B6-1AF0B607B02A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10451</xdr:colOff>
      <xdr:row>226</xdr:row>
      <xdr:rowOff>78395</xdr:rowOff>
    </xdr:from>
    <xdr:to>
      <xdr:col>5</xdr:col>
      <xdr:colOff>209053</xdr:colOff>
      <xdr:row>226</xdr:row>
      <xdr:rowOff>88848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E3BAEA39-DBE6-8F40-B3D5-07D60D821183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57489</xdr:colOff>
      <xdr:row>221</xdr:row>
      <xdr:rowOff>31358</xdr:rowOff>
    </xdr:from>
    <xdr:to>
      <xdr:col>3</xdr:col>
      <xdr:colOff>778724</xdr:colOff>
      <xdr:row>224</xdr:row>
      <xdr:rowOff>15678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6D3F7BBA-2745-4944-8E61-975418151B7E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684650</xdr:colOff>
      <xdr:row>221</xdr:row>
      <xdr:rowOff>26131</xdr:rowOff>
    </xdr:from>
    <xdr:to>
      <xdr:col>4</xdr:col>
      <xdr:colOff>73170</xdr:colOff>
      <xdr:row>224</xdr:row>
      <xdr:rowOff>201883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C7CD0534-2A80-754A-8854-10AFC280F98E}"/>
            </a:ext>
          </a:extLst>
        </xdr:cNvPr>
        <xdr:cNvCxnSpPr/>
      </xdr:nvCxnSpPr>
      <xdr:spPr>
        <a:xfrm>
          <a:off x="13525897201" y="38826460"/>
          <a:ext cx="1040042" cy="787234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99302</xdr:colOff>
      <xdr:row>220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3D6C6AF2-B024-884E-BBED-65F109CFBD7A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360618</xdr:colOff>
      <xdr:row>222</xdr:row>
      <xdr:rowOff>83621</xdr:rowOff>
    </xdr:from>
    <xdr:to>
      <xdr:col>3</xdr:col>
      <xdr:colOff>484930</xdr:colOff>
      <xdr:row>223</xdr:row>
      <xdr:rowOff>22473</xdr:rowOff>
    </xdr:to>
    <xdr:sp macro="" textlink="">
      <xdr:nvSpPr>
        <xdr:cNvPr id="150" name="Oval 149">
          <a:extLst>
            <a:ext uri="{FF2B5EF4-FFF2-40B4-BE49-F238E27FC236}">
              <a16:creationId xmlns:a16="http://schemas.microsoft.com/office/drawing/2014/main" id="{4450F063-EF01-2C45-AE85-7B6FE55C0090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3</xdr:col>
      <xdr:colOff>684650</xdr:colOff>
      <xdr:row>218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B2C64B3F-8E37-C347-986D-71F3DA05055B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668974</xdr:colOff>
      <xdr:row>224</xdr:row>
      <xdr:rowOff>107244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1611FB83-7E45-984E-8F37-E754E5C7787F}"/>
                </a:ext>
              </a:extLst>
            </xdr:cNvPr>
            <xdr:cNvSpPr txBox="1"/>
          </xdr:nvSpPr>
          <xdr:spPr>
            <a:xfrm>
              <a:off x="13526359404" y="39519055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250863</xdr:colOff>
      <xdr:row>221</xdr:row>
      <xdr:rowOff>177695</xdr:rowOff>
    </xdr:from>
    <xdr:to>
      <xdr:col>3</xdr:col>
      <xdr:colOff>146337</xdr:colOff>
      <xdr:row>224</xdr:row>
      <xdr:rowOff>162015</xdr:rowOff>
    </xdr:to>
    <xdr:cxnSp macro="">
      <xdr:nvCxnSpPr>
        <xdr:cNvPr id="153" name="Straight Connector 152">
          <a:extLst>
            <a:ext uri="{FF2B5EF4-FFF2-40B4-BE49-F238E27FC236}">
              <a16:creationId xmlns:a16="http://schemas.microsoft.com/office/drawing/2014/main" id="{8BD6347D-FBF2-4815-CB58-3CED5418E610}"/>
            </a:ext>
          </a:extLst>
        </xdr:cNvPr>
        <xdr:cNvCxnSpPr/>
      </xdr:nvCxnSpPr>
      <xdr:spPr>
        <a:xfrm flipV="1">
          <a:off x="13526649795" y="4162777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245640</xdr:colOff>
      <xdr:row>221</xdr:row>
      <xdr:rowOff>2718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D29E3E15-B7C2-6FE8-3DB0-86CEED2F5CEC}"/>
                </a:ext>
              </a:extLst>
            </xdr:cNvPr>
            <xdr:cNvSpPr txBox="1"/>
          </xdr:nvSpPr>
          <xdr:spPr>
            <a:xfrm>
              <a:off x="13526782738" y="41452800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794403</xdr:colOff>
      <xdr:row>223</xdr:row>
      <xdr:rowOff>198599</xdr:rowOff>
    </xdr:from>
    <xdr:to>
      <xdr:col>3</xdr:col>
      <xdr:colOff>92954</xdr:colOff>
      <xdr:row>224</xdr:row>
      <xdr:rowOff>137452</xdr:rowOff>
    </xdr:to>
    <xdr:sp macro="" textlink="">
      <xdr:nvSpPr>
        <xdr:cNvPr id="155" name="Oval 154">
          <a:extLst>
            <a:ext uri="{FF2B5EF4-FFF2-40B4-BE49-F238E27FC236}">
              <a16:creationId xmlns:a16="http://schemas.microsoft.com/office/drawing/2014/main" id="{510EE7A0-021E-FB52-C807-595D294C072B}"/>
            </a:ext>
          </a:extLst>
        </xdr:cNvPr>
        <xdr:cNvSpPr/>
      </xdr:nvSpPr>
      <xdr:spPr>
        <a:xfrm>
          <a:off x="13526703178" y="42056336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548766</xdr:colOff>
      <xdr:row>242</xdr:row>
      <xdr:rowOff>120207</xdr:rowOff>
    </xdr:from>
    <xdr:to>
      <xdr:col>3</xdr:col>
      <xdr:colOff>569671</xdr:colOff>
      <xdr:row>251</xdr:row>
      <xdr:rowOff>177696</xdr:rowOff>
    </xdr:to>
    <xdr:cxnSp macro="">
      <xdr:nvCxnSpPr>
        <xdr:cNvPr id="156" name="Straight Arrow Connector 155">
          <a:extLst>
            <a:ext uri="{FF2B5EF4-FFF2-40B4-BE49-F238E27FC236}">
              <a16:creationId xmlns:a16="http://schemas.microsoft.com/office/drawing/2014/main" id="{910BEC65-2BEB-244D-BABF-01F62E4D11C4}"/>
            </a:ext>
          </a:extLst>
        </xdr:cNvPr>
        <xdr:cNvCxnSpPr/>
      </xdr:nvCxnSpPr>
      <xdr:spPr>
        <a:xfrm flipH="1" flipV="1">
          <a:off x="13525400700" y="38512882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10451</xdr:colOff>
      <xdr:row>249</xdr:row>
      <xdr:rowOff>78395</xdr:rowOff>
    </xdr:from>
    <xdr:to>
      <xdr:col>4</xdr:col>
      <xdr:colOff>209053</xdr:colOff>
      <xdr:row>249</xdr:row>
      <xdr:rowOff>88848</xdr:rowOff>
    </xdr:to>
    <xdr:cxnSp macro="">
      <xdr:nvCxnSpPr>
        <xdr:cNvPr id="157" name="Straight Arrow Connector 156">
          <a:extLst>
            <a:ext uri="{FF2B5EF4-FFF2-40B4-BE49-F238E27FC236}">
              <a16:creationId xmlns:a16="http://schemas.microsoft.com/office/drawing/2014/main" id="{6D5F0E1E-84D7-6142-9FEA-743FF75FEE0E}"/>
            </a:ext>
          </a:extLst>
        </xdr:cNvPr>
        <xdr:cNvCxnSpPr/>
      </xdr:nvCxnSpPr>
      <xdr:spPr>
        <a:xfrm>
          <a:off x="13524935556" y="39897860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57489</xdr:colOff>
      <xdr:row>244</xdr:row>
      <xdr:rowOff>31358</xdr:rowOff>
    </xdr:from>
    <xdr:to>
      <xdr:col>2</xdr:col>
      <xdr:colOff>778724</xdr:colOff>
      <xdr:row>247</xdr:row>
      <xdr:rowOff>15678</xdr:rowOff>
    </xdr:to>
    <xdr:cxnSp macro="">
      <xdr:nvCxnSpPr>
        <xdr:cNvPr id="158" name="Straight Connector 157">
          <a:extLst>
            <a:ext uri="{FF2B5EF4-FFF2-40B4-BE49-F238E27FC236}">
              <a16:creationId xmlns:a16="http://schemas.microsoft.com/office/drawing/2014/main" id="{2A4C4180-89FC-EF46-9E73-F600DBB8F359}"/>
            </a:ext>
          </a:extLst>
        </xdr:cNvPr>
        <xdr:cNvCxnSpPr/>
      </xdr:nvCxnSpPr>
      <xdr:spPr>
        <a:xfrm flipV="1">
          <a:off x="13526017408" y="38831687"/>
          <a:ext cx="721235" cy="59580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0" name="TextBox 159">
              <a:extLst>
                <a:ext uri="{FF2B5EF4-FFF2-40B4-BE49-F238E27FC236}">
                  <a16:creationId xmlns:a16="http://schemas.microsoft.com/office/drawing/2014/main" id="{69B750E0-FBE4-E048-8DA0-A5AAEF234D65}"/>
                </a:ext>
              </a:extLst>
            </xdr:cNvPr>
            <xdr:cNvSpPr txBox="1"/>
          </xdr:nvSpPr>
          <xdr:spPr>
            <a:xfrm>
              <a:off x="13526103314" y="38635804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360618</xdr:colOff>
      <xdr:row>245</xdr:row>
      <xdr:rowOff>83621</xdr:rowOff>
    </xdr:from>
    <xdr:to>
      <xdr:col>2</xdr:col>
      <xdr:colOff>484930</xdr:colOff>
      <xdr:row>246</xdr:row>
      <xdr:rowOff>22473</xdr:rowOff>
    </xdr:to>
    <xdr:sp macro="" textlink="">
      <xdr:nvSpPr>
        <xdr:cNvPr id="161" name="Oval 160">
          <a:extLst>
            <a:ext uri="{FF2B5EF4-FFF2-40B4-BE49-F238E27FC236}">
              <a16:creationId xmlns:a16="http://schemas.microsoft.com/office/drawing/2014/main" id="{46491C12-76E7-8941-A424-FCA350089E22}"/>
            </a:ext>
          </a:extLst>
        </xdr:cNvPr>
        <xdr:cNvSpPr/>
      </xdr:nvSpPr>
      <xdr:spPr>
        <a:xfrm>
          <a:off x="13526311202" y="39087777"/>
          <a:ext cx="124312" cy="14268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684650</xdr:colOff>
      <xdr:row>241</xdr:row>
      <xdr:rowOff>114979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2" name="TextBox 161">
              <a:extLst>
                <a:ext uri="{FF2B5EF4-FFF2-40B4-BE49-F238E27FC236}">
                  <a16:creationId xmlns:a16="http://schemas.microsoft.com/office/drawing/2014/main" id="{1F21A3D1-CF2D-F24E-BDE6-9DB5EFA5DDBF}"/>
                </a:ext>
              </a:extLst>
            </xdr:cNvPr>
            <xdr:cNvSpPr txBox="1"/>
          </xdr:nvSpPr>
          <xdr:spPr>
            <a:xfrm>
              <a:off x="13524728042" y="38303827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548766</xdr:colOff>
      <xdr:row>242</xdr:row>
      <xdr:rowOff>120207</xdr:rowOff>
    </xdr:from>
    <xdr:to>
      <xdr:col>8</xdr:col>
      <xdr:colOff>569671</xdr:colOff>
      <xdr:row>251</xdr:row>
      <xdr:rowOff>177696</xdr:rowOff>
    </xdr:to>
    <xdr:cxnSp macro="">
      <xdr:nvCxnSpPr>
        <xdr:cNvPr id="164" name="Straight Arrow Connector 163">
          <a:extLst>
            <a:ext uri="{FF2B5EF4-FFF2-40B4-BE49-F238E27FC236}">
              <a16:creationId xmlns:a16="http://schemas.microsoft.com/office/drawing/2014/main" id="{702A2952-0C47-384C-8FFE-9611773D41F8}"/>
            </a:ext>
          </a:extLst>
        </xdr:cNvPr>
        <xdr:cNvCxnSpPr/>
      </xdr:nvCxnSpPr>
      <xdr:spPr>
        <a:xfrm flipH="1" flipV="1">
          <a:off x="13526226461" y="45850660"/>
          <a:ext cx="20905" cy="18919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10451</xdr:colOff>
      <xdr:row>249</xdr:row>
      <xdr:rowOff>78395</xdr:rowOff>
    </xdr:from>
    <xdr:to>
      <xdr:col>9</xdr:col>
      <xdr:colOff>209053</xdr:colOff>
      <xdr:row>249</xdr:row>
      <xdr:rowOff>88848</xdr:rowOff>
    </xdr:to>
    <xdr:cxnSp macro="">
      <xdr:nvCxnSpPr>
        <xdr:cNvPr id="165" name="Straight Arrow Connector 164">
          <a:extLst>
            <a:ext uri="{FF2B5EF4-FFF2-40B4-BE49-F238E27FC236}">
              <a16:creationId xmlns:a16="http://schemas.microsoft.com/office/drawing/2014/main" id="{7DA43775-1A57-D940-B69E-FAD7E174CD29}"/>
            </a:ext>
          </a:extLst>
        </xdr:cNvPr>
        <xdr:cNvCxnSpPr/>
      </xdr:nvCxnSpPr>
      <xdr:spPr>
        <a:xfrm>
          <a:off x="13525761318" y="47235638"/>
          <a:ext cx="2675886" cy="104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57489</xdr:colOff>
      <xdr:row>244</xdr:row>
      <xdr:rowOff>31358</xdr:rowOff>
    </xdr:from>
    <xdr:to>
      <xdr:col>8</xdr:col>
      <xdr:colOff>99300</xdr:colOff>
      <xdr:row>247</xdr:row>
      <xdr:rowOff>141112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1E73077-9273-E24F-91C4-7A9B84F35644}"/>
            </a:ext>
          </a:extLst>
        </xdr:cNvPr>
        <xdr:cNvCxnSpPr/>
      </xdr:nvCxnSpPr>
      <xdr:spPr>
        <a:xfrm flipV="1">
          <a:off x="13522568025" y="46169465"/>
          <a:ext cx="867573" cy="721235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6</xdr:col>
      <xdr:colOff>99302</xdr:colOff>
      <xdr:row>243</xdr:row>
      <xdr:rowOff>39302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7" name="TextBox 166">
              <a:extLst>
                <a:ext uri="{FF2B5EF4-FFF2-40B4-BE49-F238E27FC236}">
                  <a16:creationId xmlns:a16="http://schemas.microsoft.com/office/drawing/2014/main" id="{909FD212-EB41-EA4B-8738-FBB01ED4DBBA}"/>
                </a:ext>
              </a:extLst>
            </xdr:cNvPr>
            <xdr:cNvSpPr txBox="1"/>
          </xdr:nvSpPr>
          <xdr:spPr>
            <a:xfrm>
              <a:off x="13526929076" y="45973582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324033</xdr:colOff>
      <xdr:row>245</xdr:row>
      <xdr:rowOff>47036</xdr:rowOff>
    </xdr:from>
    <xdr:to>
      <xdr:col>7</xdr:col>
      <xdr:colOff>448345</xdr:colOff>
      <xdr:row>245</xdr:row>
      <xdr:rowOff>189715</xdr:rowOff>
    </xdr:to>
    <xdr:sp macro="" textlink="">
      <xdr:nvSpPr>
        <xdr:cNvPr id="168" name="Oval 167">
          <a:extLst>
            <a:ext uri="{FF2B5EF4-FFF2-40B4-BE49-F238E27FC236}">
              <a16:creationId xmlns:a16="http://schemas.microsoft.com/office/drawing/2014/main" id="{52A6819B-7015-6940-8CDE-2FDB89053775}"/>
            </a:ext>
          </a:extLst>
        </xdr:cNvPr>
        <xdr:cNvSpPr/>
      </xdr:nvSpPr>
      <xdr:spPr>
        <a:xfrm>
          <a:off x="13523044742" y="46388970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7</xdr:col>
      <xdr:colOff>692121</xdr:colOff>
      <xdr:row>241</xdr:row>
      <xdr:rowOff>189685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9" name="TextBox 168">
              <a:extLst>
                <a:ext uri="{FF2B5EF4-FFF2-40B4-BE49-F238E27FC236}">
                  <a16:creationId xmlns:a16="http://schemas.microsoft.com/office/drawing/2014/main" id="{CAE5D625-B8E9-4F48-B9CB-C26EAF9FE549}"/>
                </a:ext>
              </a:extLst>
            </xdr:cNvPr>
            <xdr:cNvSpPr txBox="1"/>
          </xdr:nvSpPr>
          <xdr:spPr>
            <a:xfrm>
              <a:off x="13578310851" y="49839214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627161</xdr:colOff>
      <xdr:row>246</xdr:row>
      <xdr:rowOff>67942</xdr:rowOff>
    </xdr:from>
    <xdr:to>
      <xdr:col>7</xdr:col>
      <xdr:colOff>751473</xdr:colOff>
      <xdr:row>247</xdr:row>
      <xdr:rowOff>6794</xdr:rowOff>
    </xdr:to>
    <xdr:sp macro="" textlink="">
      <xdr:nvSpPr>
        <xdr:cNvPr id="170" name="Oval 169">
          <a:extLst>
            <a:ext uri="{FF2B5EF4-FFF2-40B4-BE49-F238E27FC236}">
              <a16:creationId xmlns:a16="http://schemas.microsoft.com/office/drawing/2014/main" id="{39F82CB3-F189-9D4F-17E5-9B510F5DB20B}"/>
            </a:ext>
          </a:extLst>
        </xdr:cNvPr>
        <xdr:cNvSpPr/>
      </xdr:nvSpPr>
      <xdr:spPr>
        <a:xfrm>
          <a:off x="13522741614" y="46613703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1</xdr:col>
      <xdr:colOff>527860</xdr:colOff>
      <xdr:row>245</xdr:row>
      <xdr:rowOff>15679</xdr:rowOff>
    </xdr:from>
    <xdr:to>
      <xdr:col>2</xdr:col>
      <xdr:colOff>423333</xdr:colOff>
      <xdr:row>247</xdr:row>
      <xdr:rowOff>203826</xdr:rowOff>
    </xdr:to>
    <xdr:cxnSp macro="">
      <xdr:nvCxnSpPr>
        <xdr:cNvPr id="172" name="Straight Connector 171">
          <a:extLst>
            <a:ext uri="{FF2B5EF4-FFF2-40B4-BE49-F238E27FC236}">
              <a16:creationId xmlns:a16="http://schemas.microsoft.com/office/drawing/2014/main" id="{E29BF563-A3C2-BEB7-205E-9533031BE142}"/>
            </a:ext>
          </a:extLst>
        </xdr:cNvPr>
        <xdr:cNvCxnSpPr/>
      </xdr:nvCxnSpPr>
      <xdr:spPr>
        <a:xfrm flipV="1">
          <a:off x="13527198560" y="46357613"/>
          <a:ext cx="721235" cy="595801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538314</xdr:colOff>
      <xdr:row>244</xdr:row>
      <xdr:rowOff>54981</xdr:rowOff>
    </xdr:from>
    <xdr:ext cx="141927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3" name="TextBox 172">
              <a:extLst>
                <a:ext uri="{FF2B5EF4-FFF2-40B4-BE49-F238E27FC236}">
                  <a16:creationId xmlns:a16="http://schemas.microsoft.com/office/drawing/2014/main" id="{A724551A-D78B-79D8-DBDC-5AD48E732FC9}"/>
                </a:ext>
              </a:extLst>
            </xdr:cNvPr>
            <xdr:cNvSpPr txBox="1"/>
          </xdr:nvSpPr>
          <xdr:spPr>
            <a:xfrm>
              <a:off x="13527315825" y="46193088"/>
              <a:ext cx="141927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484930</xdr:colOff>
      <xdr:row>245</xdr:row>
      <xdr:rowOff>118377</xdr:rowOff>
    </xdr:from>
    <xdr:to>
      <xdr:col>8</xdr:col>
      <xdr:colOff>564444</xdr:colOff>
      <xdr:row>245</xdr:row>
      <xdr:rowOff>120206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9C1F8B6D-E267-938D-F146-95556DA89C3A}"/>
            </a:ext>
          </a:extLst>
        </xdr:cNvPr>
        <xdr:cNvCxnSpPr/>
      </xdr:nvCxnSpPr>
      <xdr:spPr>
        <a:xfrm flipV="1">
          <a:off x="13522102881" y="46460311"/>
          <a:ext cx="5034082" cy="1829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10452</xdr:colOff>
      <xdr:row>245</xdr:row>
      <xdr:rowOff>26131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6" name="TextBox 175">
              <a:extLst>
                <a:ext uri="{FF2B5EF4-FFF2-40B4-BE49-F238E27FC236}">
                  <a16:creationId xmlns:a16="http://schemas.microsoft.com/office/drawing/2014/main" id="{D9582A45-D51C-F343-BC27-19A2160BA695}"/>
                </a:ext>
              </a:extLst>
            </xdr:cNvPr>
            <xdr:cNvSpPr txBox="1"/>
          </xdr:nvSpPr>
          <xdr:spPr>
            <a:xfrm>
              <a:off x="13521273433" y="46368065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804856</xdr:colOff>
      <xdr:row>246</xdr:row>
      <xdr:rowOff>83621</xdr:rowOff>
    </xdr:from>
    <xdr:ext cx="138344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1B6E05DB-F5AC-FE3E-49CB-D4A661B590BA}"/>
                </a:ext>
              </a:extLst>
            </xdr:cNvPr>
            <xdr:cNvSpPr txBox="1"/>
          </xdr:nvSpPr>
          <xdr:spPr>
            <a:xfrm>
              <a:off x="13521304791" y="46629382"/>
              <a:ext cx="138344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135885</xdr:colOff>
      <xdr:row>246</xdr:row>
      <xdr:rowOff>167243</xdr:rowOff>
    </xdr:from>
    <xdr:to>
      <xdr:col>8</xdr:col>
      <xdr:colOff>553991</xdr:colOff>
      <xdr:row>246</xdr:row>
      <xdr:rowOff>177696</xdr:rowOff>
    </xdr:to>
    <xdr:cxnSp macro="">
      <xdr:nvCxnSpPr>
        <xdr:cNvPr id="178" name="Straight Connector 177">
          <a:extLst>
            <a:ext uri="{FF2B5EF4-FFF2-40B4-BE49-F238E27FC236}">
              <a16:creationId xmlns:a16="http://schemas.microsoft.com/office/drawing/2014/main" id="{E58B83B4-10EB-BB25-022F-8E059E2EBE2E}"/>
            </a:ext>
          </a:extLst>
        </xdr:cNvPr>
        <xdr:cNvCxnSpPr/>
      </xdr:nvCxnSpPr>
      <xdr:spPr>
        <a:xfrm>
          <a:off x="13522113334" y="46713004"/>
          <a:ext cx="5372674" cy="1045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78395</xdr:colOff>
      <xdr:row>246</xdr:row>
      <xdr:rowOff>104526</xdr:rowOff>
    </xdr:from>
    <xdr:to>
      <xdr:col>2</xdr:col>
      <xdr:colOff>202707</xdr:colOff>
      <xdr:row>247</xdr:row>
      <xdr:rowOff>43378</xdr:rowOff>
    </xdr:to>
    <xdr:sp macro="" textlink="">
      <xdr:nvSpPr>
        <xdr:cNvPr id="180" name="Oval 179">
          <a:extLst>
            <a:ext uri="{FF2B5EF4-FFF2-40B4-BE49-F238E27FC236}">
              <a16:creationId xmlns:a16="http://schemas.microsoft.com/office/drawing/2014/main" id="{8DF87DD7-15D2-8848-3E9D-B67023B44166}"/>
            </a:ext>
          </a:extLst>
        </xdr:cNvPr>
        <xdr:cNvSpPr/>
      </xdr:nvSpPr>
      <xdr:spPr>
        <a:xfrm>
          <a:off x="13527419186" y="46650287"/>
          <a:ext cx="124312" cy="14267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235857</xdr:colOff>
      <xdr:row>25</xdr:row>
      <xdr:rowOff>42334</xdr:rowOff>
    </xdr:from>
    <xdr:to>
      <xdr:col>5</xdr:col>
      <xdr:colOff>241905</xdr:colOff>
      <xdr:row>34</xdr:row>
      <xdr:rowOff>139095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3028B2EC-8D48-CF23-56A7-38703A90846B}"/>
            </a:ext>
          </a:extLst>
        </xdr:cNvPr>
        <xdr:cNvCxnSpPr/>
      </xdr:nvCxnSpPr>
      <xdr:spPr>
        <a:xfrm flipH="1" flipV="1">
          <a:off x="13570149571" y="5243286"/>
          <a:ext cx="6048" cy="194733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544287</xdr:colOff>
      <xdr:row>24</xdr:row>
      <xdr:rowOff>87086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FFF87630-12A2-F516-EE59-5C0CC73DE9B1}"/>
                </a:ext>
              </a:extLst>
            </xdr:cNvPr>
            <xdr:cNvSpPr txBox="1"/>
          </xdr:nvSpPr>
          <xdr:spPr>
            <a:xfrm>
              <a:off x="13569624892" y="5082419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217713</xdr:colOff>
      <xdr:row>32</xdr:row>
      <xdr:rowOff>114904</xdr:rowOff>
    </xdr:from>
    <xdr:to>
      <xdr:col>5</xdr:col>
      <xdr:colOff>568476</xdr:colOff>
      <xdr:row>32</xdr:row>
      <xdr:rowOff>120952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485B024-2CA9-85C8-27DF-EAD76F36B93C}"/>
            </a:ext>
          </a:extLst>
        </xdr:cNvPr>
        <xdr:cNvCxnSpPr/>
      </xdr:nvCxnSpPr>
      <xdr:spPr>
        <a:xfrm flipV="1">
          <a:off x="13569823000" y="6755190"/>
          <a:ext cx="28363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435430</xdr:colOff>
      <xdr:row>32</xdr:row>
      <xdr:rowOff>38705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5B37F44D-E96C-441C-EC19-3DD8463FEACD}"/>
                </a:ext>
              </a:extLst>
            </xdr:cNvPr>
            <xdr:cNvSpPr txBox="1"/>
          </xdr:nvSpPr>
          <xdr:spPr>
            <a:xfrm>
              <a:off x="13572219320" y="6678991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550333</xdr:colOff>
      <xdr:row>25</xdr:row>
      <xdr:rowOff>193524</xdr:rowOff>
    </xdr:from>
    <xdr:to>
      <xdr:col>4</xdr:col>
      <xdr:colOff>786190</xdr:colOff>
      <xdr:row>31</xdr:row>
      <xdr:rowOff>96762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C4695BE4-7C06-A94C-727B-9BB97FCB218B}"/>
            </a:ext>
          </a:extLst>
        </xdr:cNvPr>
        <xdr:cNvCxnSpPr/>
      </xdr:nvCxnSpPr>
      <xdr:spPr>
        <a:xfrm>
          <a:off x="13570433810" y="5394476"/>
          <a:ext cx="1892904" cy="1136953"/>
        </a:xfrm>
        <a:prstGeom prst="line">
          <a:avLst/>
        </a:prstGeom>
      </xdr:spPr>
      <xdr:style>
        <a:lnRef idx="2">
          <a:schemeClr val="accent3"/>
        </a:lnRef>
        <a:fillRef idx="0">
          <a:schemeClr val="accent3"/>
        </a:fillRef>
        <a:effectRef idx="1">
          <a:schemeClr val="accent3"/>
        </a:effectRef>
        <a:fontRef idx="minor">
          <a:schemeClr val="tx1"/>
        </a:fontRef>
      </xdr:style>
    </xdr:cxnSp>
    <xdr:clientData/>
  </xdr:twoCellAnchor>
  <xdr:oneCellAnchor>
    <xdr:from>
      <xdr:col>1</xdr:col>
      <xdr:colOff>774097</xdr:colOff>
      <xdr:row>31</xdr:row>
      <xdr:rowOff>8466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8A7BEF0C-A342-9E4D-C17D-36DCB19B7A89}"/>
                </a:ext>
              </a:extLst>
            </xdr:cNvPr>
            <xdr:cNvSpPr txBox="1"/>
          </xdr:nvSpPr>
          <xdr:spPr>
            <a:xfrm>
              <a:off x="13571880653" y="644313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18143</xdr:colOff>
      <xdr:row>26</xdr:row>
      <xdr:rowOff>12096</xdr:rowOff>
    </xdr:from>
    <xdr:to>
      <xdr:col>4</xdr:col>
      <xdr:colOff>653143</xdr:colOff>
      <xdr:row>31</xdr:row>
      <xdr:rowOff>127000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2401F569-DAD5-494A-489C-3B1EB86E829A}"/>
            </a:ext>
          </a:extLst>
        </xdr:cNvPr>
        <xdr:cNvCxnSpPr/>
      </xdr:nvCxnSpPr>
      <xdr:spPr>
        <a:xfrm flipV="1">
          <a:off x="13570566857" y="5418667"/>
          <a:ext cx="1463524" cy="1143000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272144</xdr:colOff>
      <xdr:row>25</xdr:row>
      <xdr:rowOff>123371</xdr:rowOff>
    </xdr:from>
    <xdr:ext cx="1050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2" name="TextBox 131">
              <a:extLst>
                <a:ext uri="{FF2B5EF4-FFF2-40B4-BE49-F238E27FC236}">
                  <a16:creationId xmlns:a16="http://schemas.microsoft.com/office/drawing/2014/main" id="{AF49D03A-A1A7-B6EC-C5F4-34C6305925C5}"/>
                </a:ext>
              </a:extLst>
            </xdr:cNvPr>
            <xdr:cNvSpPr txBox="1"/>
          </xdr:nvSpPr>
          <xdr:spPr>
            <a:xfrm>
              <a:off x="13571554082" y="5324323"/>
              <a:ext cx="1050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193524</xdr:colOff>
      <xdr:row>26</xdr:row>
      <xdr:rowOff>157239</xdr:rowOff>
    </xdr:from>
    <xdr:to>
      <xdr:col>5</xdr:col>
      <xdr:colOff>272143</xdr:colOff>
      <xdr:row>26</xdr:row>
      <xdr:rowOff>163286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006AD32C-859E-5968-BBB4-3091C854ABAC}"/>
            </a:ext>
          </a:extLst>
        </xdr:cNvPr>
        <xdr:cNvCxnSpPr/>
      </xdr:nvCxnSpPr>
      <xdr:spPr>
        <a:xfrm flipV="1">
          <a:off x="13570119333" y="5563810"/>
          <a:ext cx="1735667" cy="6047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181429</xdr:colOff>
      <xdr:row>26</xdr:row>
      <xdr:rowOff>38705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508B77B7-CF02-42BD-0176-18968BD9B8AC}"/>
                </a:ext>
              </a:extLst>
            </xdr:cNvPr>
            <xdr:cNvSpPr txBox="1"/>
          </xdr:nvSpPr>
          <xdr:spPr>
            <a:xfrm>
              <a:off x="13568776763" y="5445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𝑃&gt;𝑃_(𝑠ℎ𝑖𝑣𝑢𝑦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229810</xdr:colOff>
      <xdr:row>25</xdr:row>
      <xdr:rowOff>111883</xdr:rowOff>
    </xdr:from>
    <xdr:to>
      <xdr:col>4</xdr:col>
      <xdr:colOff>462642</xdr:colOff>
      <xdr:row>26</xdr:row>
      <xdr:rowOff>163289</xdr:rowOff>
    </xdr:to>
    <xdr:sp macro="" textlink="">
      <xdr:nvSpPr>
        <xdr:cNvPr id="136" name="Left Brace 135">
          <a:extLst>
            <a:ext uri="{FF2B5EF4-FFF2-40B4-BE49-F238E27FC236}">
              <a16:creationId xmlns:a16="http://schemas.microsoft.com/office/drawing/2014/main" id="{6373457E-BDBC-83A6-4576-9C0BF4E45252}"/>
            </a:ext>
          </a:extLst>
        </xdr:cNvPr>
        <xdr:cNvSpPr/>
      </xdr:nvSpPr>
      <xdr:spPr>
        <a:xfrm rot="5400000">
          <a:off x="13571159523" y="4910670"/>
          <a:ext cx="257025" cy="10613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48381</xdr:colOff>
      <xdr:row>24</xdr:row>
      <xdr:rowOff>135466</xdr:rowOff>
    </xdr:from>
    <xdr:ext cx="1433284" cy="19261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היצע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A8288B34-A9E9-5905-52BE-7FBD2D8F0887}"/>
                </a:ext>
              </a:extLst>
            </xdr:cNvPr>
            <xdr:cNvSpPr txBox="1"/>
          </xdr:nvSpPr>
          <xdr:spPr>
            <a:xfrm>
              <a:off x="13570566859" y="5130799"/>
              <a:ext cx="1433284" cy="19261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היצע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302381</xdr:colOff>
      <xdr:row>26</xdr:row>
      <xdr:rowOff>187477</xdr:rowOff>
    </xdr:from>
    <xdr:to>
      <xdr:col>3</xdr:col>
      <xdr:colOff>435429</xdr:colOff>
      <xdr:row>27</xdr:row>
      <xdr:rowOff>78620</xdr:rowOff>
    </xdr:to>
    <xdr:cxnSp macro="">
      <xdr:nvCxnSpPr>
        <xdr:cNvPr id="159" name="Straight Arrow Connector 158">
          <a:extLst>
            <a:ext uri="{FF2B5EF4-FFF2-40B4-BE49-F238E27FC236}">
              <a16:creationId xmlns:a16="http://schemas.microsoft.com/office/drawing/2014/main" id="{F10F0EFA-7E89-1859-83C8-E5E2887AF785}"/>
            </a:ext>
          </a:extLst>
        </xdr:cNvPr>
        <xdr:cNvCxnSpPr/>
      </xdr:nvCxnSpPr>
      <xdr:spPr>
        <a:xfrm flipH="1">
          <a:off x="13571613095" y="5594048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435429</xdr:colOff>
      <xdr:row>27</xdr:row>
      <xdr:rowOff>84667</xdr:rowOff>
    </xdr:from>
    <xdr:to>
      <xdr:col>3</xdr:col>
      <xdr:colOff>568477</xdr:colOff>
      <xdr:row>27</xdr:row>
      <xdr:rowOff>181429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EBA4ADAB-FD74-F8F7-ED1A-80277CEF2BE1}"/>
            </a:ext>
          </a:extLst>
        </xdr:cNvPr>
        <xdr:cNvCxnSpPr/>
      </xdr:nvCxnSpPr>
      <xdr:spPr>
        <a:xfrm flipH="1">
          <a:off x="13571480047" y="5696857"/>
          <a:ext cx="133048" cy="9676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175381</xdr:colOff>
      <xdr:row>26</xdr:row>
      <xdr:rowOff>193524</xdr:rowOff>
    </xdr:from>
    <xdr:to>
      <xdr:col>4</xdr:col>
      <xdr:colOff>332619</xdr:colOff>
      <xdr:row>27</xdr:row>
      <xdr:rowOff>96762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B9CB638D-D07F-62CF-99FB-5EAD61CA10FE}"/>
            </a:ext>
          </a:extLst>
        </xdr:cNvPr>
        <xdr:cNvCxnSpPr/>
      </xdr:nvCxnSpPr>
      <xdr:spPr>
        <a:xfrm>
          <a:off x="13570887381" y="5600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810381</xdr:colOff>
      <xdr:row>27</xdr:row>
      <xdr:rowOff>114905</xdr:rowOff>
    </xdr:from>
    <xdr:to>
      <xdr:col>4</xdr:col>
      <xdr:colOff>139095</xdr:colOff>
      <xdr:row>28</xdr:row>
      <xdr:rowOff>18142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3BB622BB-67F7-1DFC-F6BC-4BEB2E66D6B3}"/>
            </a:ext>
          </a:extLst>
        </xdr:cNvPr>
        <xdr:cNvCxnSpPr/>
      </xdr:nvCxnSpPr>
      <xdr:spPr>
        <a:xfrm>
          <a:off x="13571080905" y="5727095"/>
          <a:ext cx="157238" cy="1088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616857</xdr:colOff>
      <xdr:row>28</xdr:row>
      <xdr:rowOff>54428</xdr:rowOff>
    </xdr:from>
    <xdr:to>
      <xdr:col>3</xdr:col>
      <xdr:colOff>768048</xdr:colOff>
      <xdr:row>29</xdr:row>
      <xdr:rowOff>0</xdr:rowOff>
    </xdr:to>
    <xdr:sp macro="" textlink="">
      <xdr:nvSpPr>
        <xdr:cNvPr id="181" name="Oval 180">
          <a:extLst>
            <a:ext uri="{FF2B5EF4-FFF2-40B4-BE49-F238E27FC236}">
              <a16:creationId xmlns:a16="http://schemas.microsoft.com/office/drawing/2014/main" id="{14AD5134-EAC3-FDFC-1AE5-DB9B999FB265}"/>
            </a:ext>
          </a:extLst>
        </xdr:cNvPr>
        <xdr:cNvSpPr/>
      </xdr:nvSpPr>
      <xdr:spPr>
        <a:xfrm>
          <a:off x="13571280476" y="5872238"/>
          <a:ext cx="151191" cy="15119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3</xdr:col>
      <xdr:colOff>786191</xdr:colOff>
      <xdr:row>28</xdr:row>
      <xdr:rowOff>120952</xdr:rowOff>
    </xdr:from>
    <xdr:to>
      <xdr:col>5</xdr:col>
      <xdr:colOff>223762</xdr:colOff>
      <xdr:row>28</xdr:row>
      <xdr:rowOff>127000</xdr:rowOff>
    </xdr:to>
    <xdr:cxnSp macro="">
      <xdr:nvCxnSpPr>
        <xdr:cNvPr id="182" name="Straight Connector 181">
          <a:extLst>
            <a:ext uri="{FF2B5EF4-FFF2-40B4-BE49-F238E27FC236}">
              <a16:creationId xmlns:a16="http://schemas.microsoft.com/office/drawing/2014/main" id="{3D3F6BF3-3561-6996-C884-357F91213B89}"/>
            </a:ext>
          </a:extLst>
        </xdr:cNvPr>
        <xdr:cNvCxnSpPr/>
      </xdr:nvCxnSpPr>
      <xdr:spPr>
        <a:xfrm>
          <a:off x="13570167714" y="5938762"/>
          <a:ext cx="1094619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6049</xdr:colOff>
      <xdr:row>28</xdr:row>
      <xdr:rowOff>8466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4" name="TextBox 183">
              <a:extLst>
                <a:ext uri="{FF2B5EF4-FFF2-40B4-BE49-F238E27FC236}">
                  <a16:creationId xmlns:a16="http://schemas.microsoft.com/office/drawing/2014/main" id="{FE287F8E-90ED-7BE2-4709-34F18EC73D93}"/>
                </a:ext>
              </a:extLst>
            </xdr:cNvPr>
            <xdr:cNvSpPr txBox="1"/>
          </xdr:nvSpPr>
          <xdr:spPr>
            <a:xfrm>
              <a:off x="13568952143" y="5826276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84667</xdr:colOff>
      <xdr:row>30</xdr:row>
      <xdr:rowOff>90714</xdr:rowOff>
    </xdr:from>
    <xdr:to>
      <xdr:col>5</xdr:col>
      <xdr:colOff>235857</xdr:colOff>
      <xdr:row>30</xdr:row>
      <xdr:rowOff>96762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D5EF7E98-6D37-605B-CC33-9675E23F0336}"/>
            </a:ext>
          </a:extLst>
        </xdr:cNvPr>
        <xdr:cNvCxnSpPr/>
      </xdr:nvCxnSpPr>
      <xdr:spPr>
        <a:xfrm>
          <a:off x="13570155619" y="6319762"/>
          <a:ext cx="1808238" cy="60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223763</xdr:colOff>
      <xdr:row>29</xdr:row>
      <xdr:rowOff>195943</xdr:rowOff>
    </xdr:from>
    <xdr:ext cx="1433284" cy="18261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𝑠h𝑖𝑣𝑢𝑦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𝑚𝑖𝑠h𝑘𝑎𝑙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49CC4E58-9A3E-0D0B-0296-36A913EA4A1D}"/>
                </a:ext>
              </a:extLst>
            </xdr:cNvPr>
            <xdr:cNvSpPr txBox="1"/>
          </xdr:nvSpPr>
          <xdr:spPr>
            <a:xfrm>
              <a:off x="13568734429" y="6219372"/>
              <a:ext cx="1433284" cy="18261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𝑃&lt;𝑃_(𝑠ℎ𝑖𝑣𝑢𝑦 𝑚𝑖𝑠ℎ𝑘𝑎𝑙)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114902</xdr:colOff>
      <xdr:row>30</xdr:row>
      <xdr:rowOff>117931</xdr:rowOff>
    </xdr:from>
    <xdr:to>
      <xdr:col>4</xdr:col>
      <xdr:colOff>323546</xdr:colOff>
      <xdr:row>31</xdr:row>
      <xdr:rowOff>90714</xdr:rowOff>
    </xdr:to>
    <xdr:sp macro="" textlink="">
      <xdr:nvSpPr>
        <xdr:cNvPr id="188" name="Left Brace 187">
          <a:extLst>
            <a:ext uri="{FF2B5EF4-FFF2-40B4-BE49-F238E27FC236}">
              <a16:creationId xmlns:a16="http://schemas.microsoft.com/office/drawing/2014/main" id="{5EA64343-CF91-EDB3-688F-666FAABF8610}"/>
            </a:ext>
          </a:extLst>
        </xdr:cNvPr>
        <xdr:cNvSpPr/>
      </xdr:nvSpPr>
      <xdr:spPr>
        <a:xfrm rot="16200000">
          <a:off x="13571325837" y="5917596"/>
          <a:ext cx="178402" cy="1037168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762000</xdr:colOff>
      <xdr:row>31</xdr:row>
      <xdr:rowOff>50798</xdr:rowOff>
    </xdr:from>
    <xdr:ext cx="1433284" cy="17222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38FFADDF-E3AA-94AC-C197-B078DD0D6E64}"/>
            </a:ext>
          </a:extLst>
        </xdr:cNvPr>
        <xdr:cNvSpPr txBox="1"/>
      </xdr:nvSpPr>
      <xdr:spPr>
        <a:xfrm>
          <a:off x="13570681763" y="6485465"/>
          <a:ext cx="1433284" cy="17222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lIns="0" tIns="0" rIns="0" bIns="0" rtlCol="0" anchor="t">
          <a:spAutoFit/>
        </a:bodyPr>
        <a:lstStyle/>
        <a:p>
          <a:pPr algn="ctr" rtl="1"/>
          <a:r>
            <a:rPr lang="he-IL" sz="1100" b="0"/>
            <a:t>עודף ביקוש</a:t>
          </a:r>
          <a:endParaRPr lang="en-US" sz="1100"/>
        </a:p>
      </xdr:txBody>
    </xdr:sp>
    <xdr:clientData/>
  </xdr:oneCellAnchor>
  <xdr:twoCellAnchor>
    <xdr:from>
      <xdr:col>4</xdr:col>
      <xdr:colOff>217714</xdr:colOff>
      <xdr:row>29</xdr:row>
      <xdr:rowOff>127000</xdr:rowOff>
    </xdr:from>
    <xdr:to>
      <xdr:col>4</xdr:col>
      <xdr:colOff>374952</xdr:colOff>
      <xdr:row>30</xdr:row>
      <xdr:rowOff>60476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B723A590-436D-56A3-CA3E-D3B31D126FED}"/>
            </a:ext>
          </a:extLst>
        </xdr:cNvPr>
        <xdr:cNvCxnSpPr/>
      </xdr:nvCxnSpPr>
      <xdr:spPr>
        <a:xfrm flipV="1">
          <a:off x="13570845048" y="6150429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12095</xdr:colOff>
      <xdr:row>28</xdr:row>
      <xdr:rowOff>163286</xdr:rowOff>
    </xdr:from>
    <xdr:to>
      <xdr:col>4</xdr:col>
      <xdr:colOff>169333</xdr:colOff>
      <xdr:row>29</xdr:row>
      <xdr:rowOff>96762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1A6346D7-3A5C-EB8A-91CA-0E83D6B50D30}"/>
            </a:ext>
          </a:extLst>
        </xdr:cNvPr>
        <xdr:cNvCxnSpPr/>
      </xdr:nvCxnSpPr>
      <xdr:spPr>
        <a:xfrm flipV="1">
          <a:off x="13571050667" y="5981096"/>
          <a:ext cx="157238" cy="13909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78619</xdr:colOff>
      <xdr:row>29</xdr:row>
      <xdr:rowOff>139095</xdr:rowOff>
    </xdr:from>
    <xdr:to>
      <xdr:col>3</xdr:col>
      <xdr:colOff>241905</xdr:colOff>
      <xdr:row>30</xdr:row>
      <xdr:rowOff>66524</xdr:rowOff>
    </xdr:to>
    <xdr:cxnSp macro="">
      <xdr:nvCxnSpPr>
        <xdr:cNvPr id="194" name="Straight Arrow Connector 193">
          <a:extLst>
            <a:ext uri="{FF2B5EF4-FFF2-40B4-BE49-F238E27FC236}">
              <a16:creationId xmlns:a16="http://schemas.microsoft.com/office/drawing/2014/main" id="{258935FA-25C5-2701-F86C-E801F789CBD8}"/>
            </a:ext>
          </a:extLst>
        </xdr:cNvPr>
        <xdr:cNvCxnSpPr/>
      </xdr:nvCxnSpPr>
      <xdr:spPr>
        <a:xfrm flipH="1" flipV="1">
          <a:off x="13571806619" y="6162524"/>
          <a:ext cx="163286" cy="133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266095</xdr:colOff>
      <xdr:row>29</xdr:row>
      <xdr:rowOff>30238</xdr:rowOff>
    </xdr:from>
    <xdr:to>
      <xdr:col>3</xdr:col>
      <xdr:colOff>453572</xdr:colOff>
      <xdr:row>29</xdr:row>
      <xdr:rowOff>139096</xdr:rowOff>
    </xdr:to>
    <xdr:cxnSp macro="">
      <xdr:nvCxnSpPr>
        <xdr:cNvPr id="196" name="Straight Arrow Connector 195">
          <a:extLst>
            <a:ext uri="{FF2B5EF4-FFF2-40B4-BE49-F238E27FC236}">
              <a16:creationId xmlns:a16="http://schemas.microsoft.com/office/drawing/2014/main" id="{E1F3E775-F48D-63AC-3D63-2B7777F79DE8}"/>
            </a:ext>
          </a:extLst>
        </xdr:cNvPr>
        <xdr:cNvCxnSpPr/>
      </xdr:nvCxnSpPr>
      <xdr:spPr>
        <a:xfrm flipH="1" flipV="1">
          <a:off x="13571594952" y="6053667"/>
          <a:ext cx="187477" cy="1088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459619</xdr:colOff>
      <xdr:row>28</xdr:row>
      <xdr:rowOff>145142</xdr:rowOff>
    </xdr:from>
    <xdr:to>
      <xdr:col>3</xdr:col>
      <xdr:colOff>598715</xdr:colOff>
      <xdr:row>29</xdr:row>
      <xdr:rowOff>18142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4D661428-8918-13A3-D563-FD2BFF235FD3}"/>
            </a:ext>
          </a:extLst>
        </xdr:cNvPr>
        <xdr:cNvCxnSpPr/>
      </xdr:nvCxnSpPr>
      <xdr:spPr>
        <a:xfrm flipH="1" flipV="1">
          <a:off x="13571449809" y="5962952"/>
          <a:ext cx="139096" cy="7861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48381</xdr:colOff>
      <xdr:row>38</xdr:row>
      <xdr:rowOff>0</xdr:rowOff>
    </xdr:from>
    <xdr:to>
      <xdr:col>11</xdr:col>
      <xdr:colOff>768047</xdr:colOff>
      <xdr:row>40</xdr:row>
      <xdr:rowOff>96762</xdr:rowOff>
    </xdr:to>
    <xdr:sp macro="" textlink="">
      <xdr:nvSpPr>
        <xdr:cNvPr id="202" name="Rounded Rectangle 201">
          <a:extLst>
            <a:ext uri="{FF2B5EF4-FFF2-40B4-BE49-F238E27FC236}">
              <a16:creationId xmlns:a16="http://schemas.microsoft.com/office/drawing/2014/main" id="{EECE4E66-57F9-87ED-CFBA-EEF4FA91039C}"/>
            </a:ext>
          </a:extLst>
        </xdr:cNvPr>
        <xdr:cNvSpPr/>
      </xdr:nvSpPr>
      <xdr:spPr>
        <a:xfrm>
          <a:off x="13564652286" y="7874000"/>
          <a:ext cx="3205238" cy="508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עלייה בעלויות הייצור: עקום ההיצע </a:t>
          </a:r>
          <a:r>
            <a:rPr lang="en-US" sz="1100"/>
            <a:t>S</a:t>
          </a:r>
          <a:r>
            <a:rPr lang="he-IL" sz="1100"/>
            <a:t> נע למעלה</a:t>
          </a:r>
        </a:p>
        <a:p>
          <a:pPr algn="r" rtl="1"/>
          <a:r>
            <a:rPr lang="he-IL" sz="1100"/>
            <a:t>ירידה בעלויות הייצור: עקום ההיצע </a:t>
          </a:r>
          <a:r>
            <a:rPr lang="en-US" sz="1100"/>
            <a:t>S</a:t>
          </a:r>
          <a:r>
            <a:rPr lang="he-IL" sz="1100" baseline="0"/>
            <a:t> נע למטה</a:t>
          </a:r>
          <a:endParaRPr lang="en-US" sz="1100"/>
        </a:p>
      </xdr:txBody>
    </xdr:sp>
    <xdr:clientData/>
  </xdr:twoCellAnchor>
  <xdr:twoCellAnchor>
    <xdr:from>
      <xdr:col>6</xdr:col>
      <xdr:colOff>635000</xdr:colOff>
      <xdr:row>45</xdr:row>
      <xdr:rowOff>48381</xdr:rowOff>
    </xdr:from>
    <xdr:to>
      <xdr:col>7</xdr:col>
      <xdr:colOff>60476</xdr:colOff>
      <xdr:row>48</xdr:row>
      <xdr:rowOff>90714</xdr:rowOff>
    </xdr:to>
    <xdr:sp macro="" textlink="">
      <xdr:nvSpPr>
        <xdr:cNvPr id="204" name="Left Brace 203">
          <a:extLst>
            <a:ext uri="{FF2B5EF4-FFF2-40B4-BE49-F238E27FC236}">
              <a16:creationId xmlns:a16="http://schemas.microsoft.com/office/drawing/2014/main" id="{8FFE3262-E3BB-A9E3-DB59-1C9304AFF4B6}"/>
            </a:ext>
          </a:extLst>
        </xdr:cNvPr>
        <xdr:cNvSpPr/>
      </xdr:nvSpPr>
      <xdr:spPr>
        <a:xfrm>
          <a:off x="13568673952" y="9385905"/>
          <a:ext cx="254000" cy="659190"/>
        </a:xfrm>
        <a:prstGeom prst="leftBrace">
          <a:avLst>
            <a:gd name="adj1" fmla="val 8333"/>
            <a:gd name="adj2" fmla="val 56422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628951</xdr:colOff>
      <xdr:row>46</xdr:row>
      <xdr:rowOff>133048</xdr:rowOff>
    </xdr:from>
    <xdr:to>
      <xdr:col>5</xdr:col>
      <xdr:colOff>828522</xdr:colOff>
      <xdr:row>48</xdr:row>
      <xdr:rowOff>90715</xdr:rowOff>
    </xdr:to>
    <xdr:sp macro="" textlink="">
      <xdr:nvSpPr>
        <xdr:cNvPr id="205" name="Left Brace 204">
          <a:extLst>
            <a:ext uri="{FF2B5EF4-FFF2-40B4-BE49-F238E27FC236}">
              <a16:creationId xmlns:a16="http://schemas.microsoft.com/office/drawing/2014/main" id="{0F1DC674-0170-C00A-9EC7-B722BC443E7A}"/>
            </a:ext>
          </a:extLst>
        </xdr:cNvPr>
        <xdr:cNvSpPr/>
      </xdr:nvSpPr>
      <xdr:spPr>
        <a:xfrm>
          <a:off x="13569562954" y="9676191"/>
          <a:ext cx="199571" cy="368905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411240</xdr:colOff>
      <xdr:row>70</xdr:row>
      <xdr:rowOff>26608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9" name="TextBox 208">
              <a:extLst>
                <a:ext uri="{FF2B5EF4-FFF2-40B4-BE49-F238E27FC236}">
                  <a16:creationId xmlns:a16="http://schemas.microsoft.com/office/drawing/2014/main" id="{0C631C4E-EDB7-32D5-E1A0-13DF27159F7C}"/>
                </a:ext>
              </a:extLst>
            </xdr:cNvPr>
            <xdr:cNvSpPr txBox="1"/>
          </xdr:nvSpPr>
          <xdr:spPr>
            <a:xfrm>
              <a:off x="13567145367" y="14552989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𝑃_0∗𝑄_0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381003</xdr:colOff>
      <xdr:row>72</xdr:row>
      <xdr:rowOff>14512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0" name="TextBox 209">
              <a:extLst>
                <a:ext uri="{FF2B5EF4-FFF2-40B4-BE49-F238E27FC236}">
                  <a16:creationId xmlns:a16="http://schemas.microsoft.com/office/drawing/2014/main" id="{19207B30-ECA5-4F0C-EB67-D32B2D4ED197}"/>
                </a:ext>
              </a:extLst>
            </xdr:cNvPr>
            <xdr:cNvSpPr txBox="1"/>
          </xdr:nvSpPr>
          <xdr:spPr>
            <a:xfrm>
              <a:off x="13567175604" y="14952131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∗𝑄_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229813</xdr:colOff>
      <xdr:row>74</xdr:row>
      <xdr:rowOff>44750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1" name="TextBox 210">
              <a:extLst>
                <a:ext uri="{FF2B5EF4-FFF2-40B4-BE49-F238E27FC236}">
                  <a16:creationId xmlns:a16="http://schemas.microsoft.com/office/drawing/2014/main" id="{6C01D0AD-0A4C-EC7D-ECA3-98AF2DA09328}"/>
                </a:ext>
              </a:extLst>
            </xdr:cNvPr>
            <xdr:cNvSpPr txBox="1"/>
          </xdr:nvSpPr>
          <xdr:spPr>
            <a:xfrm>
              <a:off x="13566498271" y="15393607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1&gt;</a:t>
              </a:r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580575</xdr:colOff>
      <xdr:row>74</xdr:row>
      <xdr:rowOff>44751</xdr:rowOff>
    </xdr:from>
    <xdr:ext cx="117782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2" name="TextBox 211">
              <a:extLst>
                <a:ext uri="{FF2B5EF4-FFF2-40B4-BE49-F238E27FC236}">
                  <a16:creationId xmlns:a16="http://schemas.microsoft.com/office/drawing/2014/main" id="{74EC15CE-27CD-4B2D-7355-23C80EDA7C62}"/>
                </a:ext>
              </a:extLst>
            </xdr:cNvPr>
            <xdr:cNvSpPr txBox="1"/>
          </xdr:nvSpPr>
          <xdr:spPr>
            <a:xfrm>
              <a:off x="13567804556" y="15393608"/>
              <a:ext cx="117782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𝑄_1&lt;𝑄_0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302382</xdr:colOff>
      <xdr:row>77</xdr:row>
      <xdr:rowOff>20562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3" name="TextBox 212">
              <a:extLst>
                <a:ext uri="{FF2B5EF4-FFF2-40B4-BE49-F238E27FC236}">
                  <a16:creationId xmlns:a16="http://schemas.microsoft.com/office/drawing/2014/main" id="{D403B73E-B89C-BE79-3A2C-E7ACC6C3B329}"/>
                </a:ext>
              </a:extLst>
            </xdr:cNvPr>
            <xdr:cNvSpPr txBox="1"/>
          </xdr:nvSpPr>
          <xdr:spPr>
            <a:xfrm>
              <a:off x="13567302606" y="15986276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296335</xdr:colOff>
      <xdr:row>78</xdr:row>
      <xdr:rowOff>38705</xdr:rowOff>
    </xdr:from>
    <xdr:ext cx="30091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83F73BC3-A9DB-A661-B832-ACEA5BABF924}"/>
                </a:ext>
              </a:extLst>
            </xdr:cNvPr>
            <xdr:cNvSpPr txBox="1"/>
          </xdr:nvSpPr>
          <xdr:spPr>
            <a:xfrm>
              <a:off x="13567308653" y="16210038"/>
              <a:ext cx="30091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83</xdr:row>
      <xdr:rowOff>8466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↓↓↓↓↓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25B51424-B3C6-1F3D-24E8-0723732E8AE3}"/>
                </a:ext>
              </a:extLst>
            </xdr:cNvPr>
            <xdr:cNvSpPr txBox="1"/>
          </xdr:nvSpPr>
          <xdr:spPr>
            <a:xfrm>
              <a:off x="13563491144" y="17207895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𝑃↑𝑄↓↓↓↓↓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12</xdr:col>
      <xdr:colOff>169333</xdr:colOff>
      <xdr:row>84</xdr:row>
      <xdr:rowOff>38704</xdr:rowOff>
    </xdr:from>
    <xdr:ext cx="931332" cy="345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↑↑↑↑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16" name="TextBox 215">
              <a:extLst>
                <a:ext uri="{FF2B5EF4-FFF2-40B4-BE49-F238E27FC236}">
                  <a16:creationId xmlns:a16="http://schemas.microsoft.com/office/drawing/2014/main" id="{64130455-CA5B-CC11-47EA-5E1BC48BD4A5}"/>
                </a:ext>
              </a:extLst>
            </xdr:cNvPr>
            <xdr:cNvSpPr txBox="1"/>
          </xdr:nvSpPr>
          <xdr:spPr>
            <a:xfrm>
              <a:off x="13563491144" y="17443752"/>
              <a:ext cx="931332" cy="345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𝑃↑↑↑↑𝑄↓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104757</xdr:colOff>
      <xdr:row>121</xdr:row>
      <xdr:rowOff>31236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9FADA9C6-871B-1A61-F86F-9E7C68E1ADB3}"/>
                </a:ext>
              </a:extLst>
            </xdr:cNvPr>
            <xdr:cNvSpPr txBox="1"/>
          </xdr:nvSpPr>
          <xdr:spPr>
            <a:xfrm>
              <a:off x="13583996260" y="25326648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P_0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814463</xdr:colOff>
      <xdr:row>121</xdr:row>
      <xdr:rowOff>16295</xdr:rowOff>
    </xdr:from>
    <xdr:ext cx="12608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Q</m:t>
                        </m:r>
                      </m:e>
                      <m:sub>
                        <m:r>
                          <a:rPr lang="en-US" sz="1100" b="0" i="0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8" name="TextBox 217">
              <a:extLst>
                <a:ext uri="{FF2B5EF4-FFF2-40B4-BE49-F238E27FC236}">
                  <a16:creationId xmlns:a16="http://schemas.microsoft.com/office/drawing/2014/main" id="{151C2063-CA9E-DF26-1A30-4CC2BF0C32A3}"/>
                </a:ext>
              </a:extLst>
            </xdr:cNvPr>
            <xdr:cNvSpPr txBox="1"/>
          </xdr:nvSpPr>
          <xdr:spPr>
            <a:xfrm>
              <a:off x="13580798848" y="25311707"/>
              <a:ext cx="12608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Q_0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156885</xdr:colOff>
      <xdr:row>128</xdr:row>
      <xdr:rowOff>17181</xdr:rowOff>
    </xdr:from>
    <xdr:ext cx="162730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9" name="TextBox 218">
              <a:extLst>
                <a:ext uri="{FF2B5EF4-FFF2-40B4-BE49-F238E27FC236}">
                  <a16:creationId xmlns:a16="http://schemas.microsoft.com/office/drawing/2014/main" id="{4C92DD84-1449-9A1B-6567-6580ACB5DD87}"/>
                </a:ext>
              </a:extLst>
            </xdr:cNvPr>
            <xdr:cNvSpPr txBox="1"/>
          </xdr:nvSpPr>
          <xdr:spPr>
            <a:xfrm>
              <a:off x="13581919167" y="26754416"/>
              <a:ext cx="162730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𝑃_1∗𝑄_1&gt;𝑃_0∗𝑄_0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444836</xdr:colOff>
      <xdr:row>141</xdr:row>
      <xdr:rowOff>24020</xdr:rowOff>
    </xdr:from>
    <xdr:to>
      <xdr:col>5</xdr:col>
      <xdr:colOff>619542</xdr:colOff>
      <xdr:row>147</xdr:row>
      <xdr:rowOff>140162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AE3D3131-0DC8-0EBD-F36A-2C5DF915CEE1}"/>
            </a:ext>
          </a:extLst>
        </xdr:cNvPr>
        <xdr:cNvCxnSpPr/>
      </xdr:nvCxnSpPr>
      <xdr:spPr>
        <a:xfrm>
          <a:off x="13581425341" y="29413314"/>
          <a:ext cx="1833176" cy="1326377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712250</xdr:colOff>
      <xdr:row>143</xdr:row>
      <xdr:rowOff>35079</xdr:rowOff>
    </xdr:from>
    <xdr:to>
      <xdr:col>5</xdr:col>
      <xdr:colOff>7327</xdr:colOff>
      <xdr:row>143</xdr:row>
      <xdr:rowOff>175636</xdr:rowOff>
    </xdr:to>
    <xdr:sp macro="" textlink="">
      <xdr:nvSpPr>
        <xdr:cNvPr id="114" name="Oval 113">
          <a:extLst>
            <a:ext uri="{FF2B5EF4-FFF2-40B4-BE49-F238E27FC236}">
              <a16:creationId xmlns:a16="http://schemas.microsoft.com/office/drawing/2014/main" id="{B603838F-3994-D3F1-1C1C-B901BA1A8BFA}"/>
            </a:ext>
          </a:extLst>
        </xdr:cNvPr>
        <xdr:cNvSpPr/>
      </xdr:nvSpPr>
      <xdr:spPr>
        <a:xfrm>
          <a:off x="13582037556" y="29827785"/>
          <a:ext cx="124312" cy="140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8</xdr:col>
      <xdr:colOff>522942</xdr:colOff>
      <xdr:row>145</xdr:row>
      <xdr:rowOff>44823</xdr:rowOff>
    </xdr:from>
    <xdr:to>
      <xdr:col>9</xdr:col>
      <xdr:colOff>246529</xdr:colOff>
      <xdr:row>146</xdr:row>
      <xdr:rowOff>171823</xdr:rowOff>
    </xdr:to>
    <xdr:cxnSp macro="">
      <xdr:nvCxnSpPr>
        <xdr:cNvPr id="222" name="Straight Arrow Connector 221">
          <a:extLst>
            <a:ext uri="{FF2B5EF4-FFF2-40B4-BE49-F238E27FC236}">
              <a16:creationId xmlns:a16="http://schemas.microsoft.com/office/drawing/2014/main" id="{55548A9F-DB00-A708-68E9-2580114D1B6A}"/>
            </a:ext>
          </a:extLst>
        </xdr:cNvPr>
        <xdr:cNvCxnSpPr/>
      </xdr:nvCxnSpPr>
      <xdr:spPr>
        <a:xfrm>
          <a:off x="13578481412" y="30240941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358588</xdr:colOff>
      <xdr:row>145</xdr:row>
      <xdr:rowOff>14941</xdr:rowOff>
    </xdr:from>
    <xdr:to>
      <xdr:col>9</xdr:col>
      <xdr:colOff>373529</xdr:colOff>
      <xdr:row>147</xdr:row>
      <xdr:rowOff>7471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E595131A-314D-436F-ED51-334AE624E781}"/>
            </a:ext>
          </a:extLst>
        </xdr:cNvPr>
        <xdr:cNvCxnSpPr/>
      </xdr:nvCxnSpPr>
      <xdr:spPr>
        <a:xfrm flipH="1">
          <a:off x="13578354412" y="30211059"/>
          <a:ext cx="14941" cy="39594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388470</xdr:colOff>
      <xdr:row>145</xdr:row>
      <xdr:rowOff>22411</xdr:rowOff>
    </xdr:from>
    <xdr:to>
      <xdr:col>10</xdr:col>
      <xdr:colOff>403412</xdr:colOff>
      <xdr:row>147</xdr:row>
      <xdr:rowOff>14942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7A1EDF54-5469-8727-51BF-A6AE89F5A96E}"/>
            </a:ext>
          </a:extLst>
        </xdr:cNvPr>
        <xdr:cNvCxnSpPr/>
      </xdr:nvCxnSpPr>
      <xdr:spPr>
        <a:xfrm flipH="1">
          <a:off x="13577495294" y="30218529"/>
          <a:ext cx="844177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522942</xdr:colOff>
      <xdr:row>176</xdr:row>
      <xdr:rowOff>44823</xdr:rowOff>
    </xdr:from>
    <xdr:to>
      <xdr:col>10</xdr:col>
      <xdr:colOff>246529</xdr:colOff>
      <xdr:row>177</xdr:row>
      <xdr:rowOff>171823</xdr:rowOff>
    </xdr:to>
    <xdr:cxnSp macro="">
      <xdr:nvCxnSpPr>
        <xdr:cNvPr id="229" name="Straight Arrow Connector 228">
          <a:extLst>
            <a:ext uri="{FF2B5EF4-FFF2-40B4-BE49-F238E27FC236}">
              <a16:creationId xmlns:a16="http://schemas.microsoft.com/office/drawing/2014/main" id="{54E3D2B6-CD06-4D46-BC87-FF4938A0D8D2}"/>
            </a:ext>
          </a:extLst>
        </xdr:cNvPr>
        <xdr:cNvCxnSpPr/>
      </xdr:nvCxnSpPr>
      <xdr:spPr>
        <a:xfrm>
          <a:off x="13578481412" y="30255882"/>
          <a:ext cx="552823" cy="3287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358588</xdr:colOff>
      <xdr:row>176</xdr:row>
      <xdr:rowOff>14941</xdr:rowOff>
    </xdr:from>
    <xdr:to>
      <xdr:col>10</xdr:col>
      <xdr:colOff>373529</xdr:colOff>
      <xdr:row>178</xdr:row>
      <xdr:rowOff>7471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F2271A33-0987-5C4F-9B3A-04AE1EC34DA0}"/>
            </a:ext>
          </a:extLst>
        </xdr:cNvPr>
        <xdr:cNvCxnSpPr/>
      </xdr:nvCxnSpPr>
      <xdr:spPr>
        <a:xfrm flipH="1">
          <a:off x="13578354412" y="30226000"/>
          <a:ext cx="14941" cy="39594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388470</xdr:colOff>
      <xdr:row>176</xdr:row>
      <xdr:rowOff>22411</xdr:rowOff>
    </xdr:from>
    <xdr:to>
      <xdr:col>11</xdr:col>
      <xdr:colOff>403412</xdr:colOff>
      <xdr:row>178</xdr:row>
      <xdr:rowOff>14942</xdr:rowOff>
    </xdr:to>
    <xdr:cxnSp macro="">
      <xdr:nvCxnSpPr>
        <xdr:cNvPr id="231" name="Straight Arrow Connector 230">
          <a:extLst>
            <a:ext uri="{FF2B5EF4-FFF2-40B4-BE49-F238E27FC236}">
              <a16:creationId xmlns:a16="http://schemas.microsoft.com/office/drawing/2014/main" id="{853B5ED3-4515-3443-9908-390562AF020D}"/>
            </a:ext>
          </a:extLst>
        </xdr:cNvPr>
        <xdr:cNvCxnSpPr/>
      </xdr:nvCxnSpPr>
      <xdr:spPr>
        <a:xfrm flipH="1">
          <a:off x="13577495294" y="30233470"/>
          <a:ext cx="844177" cy="3959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821765</xdr:colOff>
      <xdr:row>211</xdr:row>
      <xdr:rowOff>119529</xdr:rowOff>
    </xdr:from>
    <xdr:to>
      <xdr:col>12</xdr:col>
      <xdr:colOff>82176</xdr:colOff>
      <xdr:row>226</xdr:row>
      <xdr:rowOff>29883</xdr:rowOff>
    </xdr:to>
    <xdr:sp macro="" textlink="">
      <xdr:nvSpPr>
        <xdr:cNvPr id="232" name="Rounded Rectangle 231">
          <a:extLst>
            <a:ext uri="{FF2B5EF4-FFF2-40B4-BE49-F238E27FC236}">
              <a16:creationId xmlns:a16="http://schemas.microsoft.com/office/drawing/2014/main" id="{7405914B-F463-CE2C-8071-7630EF179CEE}"/>
            </a:ext>
          </a:extLst>
        </xdr:cNvPr>
        <xdr:cNvSpPr/>
      </xdr:nvSpPr>
      <xdr:spPr>
        <a:xfrm>
          <a:off x="13576158059" y="43717882"/>
          <a:ext cx="2577353" cy="2935942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זיהיתי שאלה שכוללת שני משקים שפועלים ״יחד״ כלומר ללא עלויות שינוע, אזי:</a:t>
          </a:r>
        </a:p>
        <a:p>
          <a:pPr algn="r" rtl="1"/>
          <a:r>
            <a:rPr lang="he-IL" sz="1100"/>
            <a:t>המחיר</a:t>
          </a:r>
          <a:r>
            <a:rPr lang="he-IL" sz="1100" baseline="0"/>
            <a:t> העולמי</a:t>
          </a:r>
        </a:p>
        <a:p>
          <a:pPr algn="r" rtl="1"/>
          <a:r>
            <a:rPr lang="he-IL" sz="1100" baseline="0"/>
            <a:t>הכמות הכוללת</a:t>
          </a:r>
        </a:p>
        <a:p>
          <a:pPr algn="r" rtl="1"/>
          <a:r>
            <a:rPr lang="he-IL" sz="1100" baseline="0"/>
            <a:t>נקבעים לפי שיווי משקל בשוק העולמי; זה שמבטא את ההיצע העולמי והביקוש העולמי. 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----</a:t>
          </a:r>
        </a:p>
        <a:p>
          <a:pPr algn="r" rtl="1"/>
          <a:r>
            <a:rPr lang="he-IL" sz="1100" baseline="0"/>
            <a:t>כעת, לאחר שנקבע המחיר בשוק העולמי, אם נרצה לדעת איך הוא משפיע פרטנית על המשקים המקומיים (על כל מדינה בנפרד) עלינו לחזור עם המחיר העולמי לנתוני המדינה הספציפית</a:t>
          </a:r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121415</xdr:colOff>
      <xdr:row>128</xdr:row>
      <xdr:rowOff>63500</xdr:rowOff>
    </xdr:from>
    <xdr:to>
      <xdr:col>8</xdr:col>
      <xdr:colOff>444796</xdr:colOff>
      <xdr:row>129</xdr:row>
      <xdr:rowOff>112346</xdr:rowOff>
    </xdr:to>
    <xdr:sp macro="" textlink="">
      <xdr:nvSpPr>
        <xdr:cNvPr id="244" name="Freeform 243">
          <a:extLst>
            <a:ext uri="{FF2B5EF4-FFF2-40B4-BE49-F238E27FC236}">
              <a16:creationId xmlns:a16="http://schemas.microsoft.com/office/drawing/2014/main" id="{ED67B9E5-016B-83F0-B4C7-10D7848EE1C3}"/>
            </a:ext>
          </a:extLst>
        </xdr:cNvPr>
        <xdr:cNvSpPr/>
      </xdr:nvSpPr>
      <xdr:spPr>
        <a:xfrm>
          <a:off x="13517943204" y="26372038"/>
          <a:ext cx="323381" cy="254000"/>
        </a:xfrm>
        <a:custGeom>
          <a:avLst/>
          <a:gdLst>
            <a:gd name="connsiteX0" fmla="*/ 166373 w 323381"/>
            <a:gd name="connsiteY0" fmla="*/ 43962 h 254000"/>
            <a:gd name="connsiteX1" fmla="*/ 185911 w 323381"/>
            <a:gd name="connsiteY1" fmla="*/ 19539 h 254000"/>
            <a:gd name="connsiteX2" fmla="*/ 205450 w 323381"/>
            <a:gd name="connsiteY2" fmla="*/ 0 h 254000"/>
            <a:gd name="connsiteX3" fmla="*/ 239642 w 323381"/>
            <a:gd name="connsiteY3" fmla="*/ 4885 h 254000"/>
            <a:gd name="connsiteX4" fmla="*/ 254296 w 323381"/>
            <a:gd name="connsiteY4" fmla="*/ 34193 h 254000"/>
            <a:gd name="connsiteX5" fmla="*/ 234758 w 323381"/>
            <a:gd name="connsiteY5" fmla="*/ 63500 h 254000"/>
            <a:gd name="connsiteX6" fmla="*/ 224988 w 323381"/>
            <a:gd name="connsiteY6" fmla="*/ 73270 h 254000"/>
            <a:gd name="connsiteX7" fmla="*/ 249411 w 323381"/>
            <a:gd name="connsiteY7" fmla="*/ 68385 h 254000"/>
            <a:gd name="connsiteX8" fmla="*/ 308027 w 323381"/>
            <a:gd name="connsiteY8" fmla="*/ 73270 h 254000"/>
            <a:gd name="connsiteX9" fmla="*/ 322681 w 323381"/>
            <a:gd name="connsiteY9" fmla="*/ 83039 h 254000"/>
            <a:gd name="connsiteX10" fmla="*/ 317796 w 323381"/>
            <a:gd name="connsiteY10" fmla="*/ 107462 h 254000"/>
            <a:gd name="connsiteX11" fmla="*/ 278719 w 323381"/>
            <a:gd name="connsiteY11" fmla="*/ 141654 h 254000"/>
            <a:gd name="connsiteX12" fmla="*/ 268950 w 323381"/>
            <a:gd name="connsiteY12" fmla="*/ 151424 h 254000"/>
            <a:gd name="connsiteX13" fmla="*/ 249411 w 323381"/>
            <a:gd name="connsiteY13" fmla="*/ 170962 h 254000"/>
            <a:gd name="connsiteX14" fmla="*/ 239642 w 323381"/>
            <a:gd name="connsiteY14" fmla="*/ 214924 h 254000"/>
            <a:gd name="connsiteX15" fmla="*/ 200565 w 323381"/>
            <a:gd name="connsiteY15" fmla="*/ 249116 h 254000"/>
            <a:gd name="connsiteX16" fmla="*/ 185911 w 323381"/>
            <a:gd name="connsiteY16" fmla="*/ 254000 h 254000"/>
            <a:gd name="connsiteX17" fmla="*/ 141950 w 323381"/>
            <a:gd name="connsiteY17" fmla="*/ 249116 h 254000"/>
            <a:gd name="connsiteX18" fmla="*/ 127296 w 323381"/>
            <a:gd name="connsiteY18" fmla="*/ 244231 h 254000"/>
            <a:gd name="connsiteX19" fmla="*/ 117527 w 323381"/>
            <a:gd name="connsiteY19" fmla="*/ 229577 h 254000"/>
            <a:gd name="connsiteX20" fmla="*/ 112642 w 323381"/>
            <a:gd name="connsiteY20" fmla="*/ 214924 h 254000"/>
            <a:gd name="connsiteX21" fmla="*/ 83334 w 323381"/>
            <a:gd name="connsiteY21" fmla="*/ 229577 h 254000"/>
            <a:gd name="connsiteX22" fmla="*/ 54027 w 323381"/>
            <a:gd name="connsiteY22" fmla="*/ 219808 h 254000"/>
            <a:gd name="connsiteX23" fmla="*/ 39373 w 323381"/>
            <a:gd name="connsiteY23" fmla="*/ 205154 h 254000"/>
            <a:gd name="connsiteX24" fmla="*/ 10065 w 323381"/>
            <a:gd name="connsiteY24" fmla="*/ 180731 h 254000"/>
            <a:gd name="connsiteX25" fmla="*/ 5181 w 323381"/>
            <a:gd name="connsiteY25" fmla="*/ 117231 h 254000"/>
            <a:gd name="connsiteX26" fmla="*/ 10065 w 323381"/>
            <a:gd name="connsiteY26" fmla="*/ 102577 h 254000"/>
            <a:gd name="connsiteX27" fmla="*/ 44258 w 323381"/>
            <a:gd name="connsiteY27" fmla="*/ 92808 h 254000"/>
            <a:gd name="connsiteX28" fmla="*/ 68681 w 323381"/>
            <a:gd name="connsiteY28" fmla="*/ 97693 h 254000"/>
            <a:gd name="connsiteX29" fmla="*/ 83334 w 323381"/>
            <a:gd name="connsiteY29" fmla="*/ 107462 h 254000"/>
            <a:gd name="connsiteX30" fmla="*/ 73565 w 323381"/>
            <a:gd name="connsiteY30" fmla="*/ 78154 h 254000"/>
            <a:gd name="connsiteX31" fmla="*/ 68681 w 323381"/>
            <a:gd name="connsiteY31" fmla="*/ 63500 h 254000"/>
            <a:gd name="connsiteX32" fmla="*/ 78450 w 323381"/>
            <a:gd name="connsiteY32" fmla="*/ 34193 h 254000"/>
            <a:gd name="connsiteX33" fmla="*/ 107758 w 323381"/>
            <a:gd name="connsiteY33" fmla="*/ 24424 h 254000"/>
            <a:gd name="connsiteX34" fmla="*/ 122411 w 323381"/>
            <a:gd name="connsiteY34" fmla="*/ 19539 h 254000"/>
            <a:gd name="connsiteX35" fmla="*/ 132181 w 323381"/>
            <a:gd name="connsiteY35" fmla="*/ 29308 h 254000"/>
            <a:gd name="connsiteX36" fmla="*/ 166373 w 323381"/>
            <a:gd name="connsiteY36" fmla="*/ 43962 h 2540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</a:cxnLst>
          <a:rect l="l" t="t" r="r" b="b"/>
          <a:pathLst>
            <a:path w="323381" h="254000">
              <a:moveTo>
                <a:pt x="166373" y="43962"/>
              </a:moveTo>
              <a:cubicBezTo>
                <a:pt x="175328" y="42334"/>
                <a:pt x="178985" y="27331"/>
                <a:pt x="185911" y="19539"/>
              </a:cubicBezTo>
              <a:cubicBezTo>
                <a:pt x="192030" y="12655"/>
                <a:pt x="205450" y="0"/>
                <a:pt x="205450" y="0"/>
              </a:cubicBezTo>
              <a:cubicBezTo>
                <a:pt x="216847" y="1628"/>
                <a:pt x="229121" y="209"/>
                <a:pt x="239642" y="4885"/>
              </a:cubicBezTo>
              <a:cubicBezTo>
                <a:pt x="247052" y="8178"/>
                <a:pt x="252129" y="27691"/>
                <a:pt x="254296" y="34193"/>
              </a:cubicBezTo>
              <a:cubicBezTo>
                <a:pt x="247783" y="43962"/>
                <a:pt x="243060" y="55198"/>
                <a:pt x="234758" y="63500"/>
              </a:cubicBezTo>
              <a:cubicBezTo>
                <a:pt x="231501" y="66757"/>
                <a:pt x="220619" y="71813"/>
                <a:pt x="224988" y="73270"/>
              </a:cubicBezTo>
              <a:cubicBezTo>
                <a:pt x="232864" y="75896"/>
                <a:pt x="241270" y="70013"/>
                <a:pt x="249411" y="68385"/>
              </a:cubicBezTo>
              <a:cubicBezTo>
                <a:pt x="268950" y="70013"/>
                <a:pt x="288801" y="69425"/>
                <a:pt x="308027" y="73270"/>
              </a:cubicBezTo>
              <a:cubicBezTo>
                <a:pt x="313784" y="74421"/>
                <a:pt x="321068" y="77394"/>
                <a:pt x="322681" y="83039"/>
              </a:cubicBezTo>
              <a:cubicBezTo>
                <a:pt x="324962" y="91022"/>
                <a:pt x="321231" y="99904"/>
                <a:pt x="317796" y="107462"/>
              </a:cubicBezTo>
              <a:cubicBezTo>
                <a:pt x="302884" y="140269"/>
                <a:pt x="304874" y="135116"/>
                <a:pt x="278719" y="141654"/>
              </a:cubicBezTo>
              <a:cubicBezTo>
                <a:pt x="275463" y="144911"/>
                <a:pt x="273262" y="149807"/>
                <a:pt x="268950" y="151424"/>
              </a:cubicBezTo>
              <a:cubicBezTo>
                <a:pt x="237752" y="163124"/>
                <a:pt x="231837" y="144599"/>
                <a:pt x="249411" y="170962"/>
              </a:cubicBezTo>
              <a:cubicBezTo>
                <a:pt x="249187" y="172309"/>
                <a:pt x="244797" y="208051"/>
                <a:pt x="239642" y="214924"/>
              </a:cubicBezTo>
              <a:cubicBezTo>
                <a:pt x="232002" y="225110"/>
                <a:pt x="214124" y="242337"/>
                <a:pt x="200565" y="249116"/>
              </a:cubicBezTo>
              <a:cubicBezTo>
                <a:pt x="195960" y="251418"/>
                <a:pt x="190796" y="252372"/>
                <a:pt x="185911" y="254000"/>
              </a:cubicBezTo>
              <a:cubicBezTo>
                <a:pt x="171257" y="252372"/>
                <a:pt x="156493" y="251540"/>
                <a:pt x="141950" y="249116"/>
              </a:cubicBezTo>
              <a:cubicBezTo>
                <a:pt x="136871" y="248270"/>
                <a:pt x="131317" y="247448"/>
                <a:pt x="127296" y="244231"/>
              </a:cubicBezTo>
              <a:cubicBezTo>
                <a:pt x="122712" y="240564"/>
                <a:pt x="120152" y="234828"/>
                <a:pt x="117527" y="229577"/>
              </a:cubicBezTo>
              <a:cubicBezTo>
                <a:pt x="115224" y="224972"/>
                <a:pt x="114270" y="219808"/>
                <a:pt x="112642" y="214924"/>
              </a:cubicBezTo>
              <a:cubicBezTo>
                <a:pt x="106879" y="218766"/>
                <a:pt x="92002" y="230540"/>
                <a:pt x="83334" y="229577"/>
              </a:cubicBezTo>
              <a:cubicBezTo>
                <a:pt x="73100" y="228440"/>
                <a:pt x="54027" y="219808"/>
                <a:pt x="54027" y="219808"/>
              </a:cubicBezTo>
              <a:cubicBezTo>
                <a:pt x="49142" y="214923"/>
                <a:pt x="44680" y="209576"/>
                <a:pt x="39373" y="205154"/>
              </a:cubicBezTo>
              <a:cubicBezTo>
                <a:pt x="-1431" y="171151"/>
                <a:pt x="52877" y="223543"/>
                <a:pt x="10065" y="180731"/>
              </a:cubicBezTo>
              <a:cubicBezTo>
                <a:pt x="-1927" y="144754"/>
                <a:pt x="-2745" y="156863"/>
                <a:pt x="5181" y="117231"/>
              </a:cubicBezTo>
              <a:cubicBezTo>
                <a:pt x="6191" y="112182"/>
                <a:pt x="6424" y="106218"/>
                <a:pt x="10065" y="102577"/>
              </a:cubicBezTo>
              <a:cubicBezTo>
                <a:pt x="12399" y="100243"/>
                <a:pt x="44092" y="92850"/>
                <a:pt x="44258" y="92808"/>
              </a:cubicBezTo>
              <a:cubicBezTo>
                <a:pt x="52399" y="94436"/>
                <a:pt x="60907" y="94778"/>
                <a:pt x="68681" y="97693"/>
              </a:cubicBezTo>
              <a:cubicBezTo>
                <a:pt x="74178" y="99754"/>
                <a:pt x="81910" y="113157"/>
                <a:pt x="83334" y="107462"/>
              </a:cubicBezTo>
              <a:cubicBezTo>
                <a:pt x="85831" y="97472"/>
                <a:pt x="76821" y="87923"/>
                <a:pt x="73565" y="78154"/>
              </a:cubicBezTo>
              <a:lnTo>
                <a:pt x="68681" y="63500"/>
              </a:lnTo>
              <a:cubicBezTo>
                <a:pt x="71937" y="53731"/>
                <a:pt x="68681" y="37449"/>
                <a:pt x="78450" y="34193"/>
              </a:cubicBezTo>
              <a:lnTo>
                <a:pt x="107758" y="24424"/>
              </a:lnTo>
              <a:lnTo>
                <a:pt x="122411" y="19539"/>
              </a:lnTo>
              <a:cubicBezTo>
                <a:pt x="125668" y="22795"/>
                <a:pt x="129304" y="25712"/>
                <a:pt x="132181" y="29308"/>
              </a:cubicBezTo>
              <a:cubicBezTo>
                <a:pt x="154288" y="56941"/>
                <a:pt x="157418" y="45590"/>
                <a:pt x="166373" y="43962"/>
              </a:cubicBezTo>
              <a:close/>
            </a:path>
          </a:pathLst>
        </a:cu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635770</xdr:colOff>
      <xdr:row>234</xdr:row>
      <xdr:rowOff>128983</xdr:rowOff>
    </xdr:from>
    <xdr:to>
      <xdr:col>5</xdr:col>
      <xdr:colOff>705699</xdr:colOff>
      <xdr:row>247</xdr:row>
      <xdr:rowOff>164116</xdr:rowOff>
    </xdr:to>
    <xdr:sp macro="" textlink="">
      <xdr:nvSpPr>
        <xdr:cNvPr id="237" name="Rectangle 236">
          <a:extLst>
            <a:ext uri="{FF2B5EF4-FFF2-40B4-BE49-F238E27FC236}">
              <a16:creationId xmlns:a16="http://schemas.microsoft.com/office/drawing/2014/main" id="{D4A0197F-DAD0-144A-8AF5-740EDC08FAB4}"/>
            </a:ext>
          </a:extLst>
        </xdr:cNvPr>
        <xdr:cNvSpPr/>
      </xdr:nvSpPr>
      <xdr:spPr>
        <a:xfrm>
          <a:off x="13574899143" y="47118983"/>
          <a:ext cx="3385298" cy="2641975"/>
        </a:xfrm>
        <a:prstGeom prst="rect">
          <a:avLst/>
        </a:prstGeom>
        <a:solidFill>
          <a:schemeClr val="accent2">
            <a:lumMod val="40000"/>
            <a:lumOff val="60000"/>
            <a:alpha val="7955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>
              <a:solidFill>
                <a:sysClr val="windowText" lastClr="000000"/>
              </a:solidFill>
            </a:rPr>
            <a:t>שטח</a:t>
          </a:r>
          <a:r>
            <a:rPr lang="he-IL" sz="1050" baseline="0">
              <a:solidFill>
                <a:sysClr val="windowText" lastClr="000000"/>
              </a:solidFill>
            </a:rPr>
            <a:t> המלבן המייצג את גובה התקציב הכולל במצב החדש באופן שיפצה הן על הפרשי המחירים אבל גם על עליית הביקושים</a:t>
          </a:r>
          <a:endParaRPr lang="en-US" sz="105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229810</xdr:colOff>
      <xdr:row>20</xdr:row>
      <xdr:rowOff>127000</xdr:rowOff>
    </xdr:from>
    <xdr:to>
      <xdr:col>3</xdr:col>
      <xdr:colOff>235857</xdr:colOff>
      <xdr:row>31</xdr:row>
      <xdr:rowOff>18143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5BD4ACA-30C0-97D7-588C-90C194921AE2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254000</xdr:colOff>
      <xdr:row>30</xdr:row>
      <xdr:rowOff>108857</xdr:rowOff>
    </xdr:from>
    <xdr:to>
      <xdr:col>3</xdr:col>
      <xdr:colOff>411238</xdr:colOff>
      <xdr:row>30</xdr:row>
      <xdr:rowOff>114905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9492A1B-1B08-A4E0-C67F-B8F5FF54EE83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C52A4970-7BCC-6CE2-F1AF-E5ABFA0DF217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1A6F3928-40D9-DD4A-76D8-547FEB99BA08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816428</xdr:colOff>
      <xdr:row>21</xdr:row>
      <xdr:rowOff>169334</xdr:rowOff>
    </xdr:from>
    <xdr:to>
      <xdr:col>2</xdr:col>
      <xdr:colOff>520095</xdr:colOff>
      <xdr:row>29</xdr:row>
      <xdr:rowOff>66524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A5F5A781-5DFE-3A89-102D-9E7B5D4EDFE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683381</xdr:colOff>
      <xdr:row>22</xdr:row>
      <xdr:rowOff>66524</xdr:rowOff>
    </xdr:from>
    <xdr:to>
      <xdr:col>2</xdr:col>
      <xdr:colOff>713618</xdr:colOff>
      <xdr:row>27</xdr:row>
      <xdr:rowOff>175381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1B29685B-F051-472B-845E-A138B2CC940C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EEE623AF-288F-12F1-B42B-D525EEF74478}"/>
                </a:ext>
              </a:extLst>
            </xdr:cNvPr>
            <xdr:cNvSpPr txBox="1"/>
          </xdr:nvSpPr>
          <xdr:spPr>
            <a:xfrm>
              <a:off x="13572860369" y="3077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0</xdr:colOff>
      <xdr:row>27</xdr:row>
      <xdr:rowOff>138489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A9D35031-5449-D6AC-39FB-5808098D5300}"/>
                </a:ext>
              </a:extLst>
            </xdr:cNvPr>
            <xdr:cNvSpPr txBox="1"/>
          </xdr:nvSpPr>
          <xdr:spPr>
            <a:xfrm>
              <a:off x="13573239905" y="4492775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556381</xdr:colOff>
      <xdr:row>25</xdr:row>
      <xdr:rowOff>6047</xdr:rowOff>
    </xdr:from>
    <xdr:to>
      <xdr:col>1</xdr:col>
      <xdr:colOff>689428</xdr:colOff>
      <xdr:row>25</xdr:row>
      <xdr:rowOff>163285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E86DFAE1-F811-937D-6A0D-0587056F2683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8</xdr:col>
      <xdr:colOff>229810</xdr:colOff>
      <xdr:row>20</xdr:row>
      <xdr:rowOff>127000</xdr:rowOff>
    </xdr:from>
    <xdr:to>
      <xdr:col>8</xdr:col>
      <xdr:colOff>235857</xdr:colOff>
      <xdr:row>31</xdr:row>
      <xdr:rowOff>18143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E271DA0-0C47-C245-9A3B-4E5767A56149}"/>
            </a:ext>
          </a:extLst>
        </xdr:cNvPr>
        <xdr:cNvCxnSpPr/>
      </xdr:nvCxnSpPr>
      <xdr:spPr>
        <a:xfrm flipH="1" flipV="1">
          <a:off x="13571812667" y="3041952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254000</xdr:colOff>
      <xdr:row>30</xdr:row>
      <xdr:rowOff>108857</xdr:rowOff>
    </xdr:from>
    <xdr:to>
      <xdr:col>8</xdr:col>
      <xdr:colOff>411238</xdr:colOff>
      <xdr:row>30</xdr:row>
      <xdr:rowOff>114905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A78205A-C974-1649-8BD9-F510FB23270F}"/>
            </a:ext>
          </a:extLst>
        </xdr:cNvPr>
        <xdr:cNvCxnSpPr/>
      </xdr:nvCxnSpPr>
      <xdr:spPr>
        <a:xfrm flipV="1">
          <a:off x="13571637286" y="5080000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211666</xdr:colOff>
      <xdr:row>19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EF1DCA08-17F7-EB43-8FE0-D46F95CD5CAD}"/>
                </a:ext>
              </a:extLst>
            </xdr:cNvPr>
            <xdr:cNvSpPr txBox="1"/>
          </xdr:nvSpPr>
          <xdr:spPr>
            <a:xfrm>
              <a:off x="13570991655" y="285991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0</xdr:colOff>
      <xdr:row>30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8B7EDA7A-B98B-5C45-8B6E-A91FBE5F9B33}"/>
                </a:ext>
              </a:extLst>
            </xdr:cNvPr>
            <xdr:cNvSpPr txBox="1"/>
          </xdr:nvSpPr>
          <xdr:spPr>
            <a:xfrm>
              <a:off x="13574128905" y="498263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816428</xdr:colOff>
      <xdr:row>21</xdr:row>
      <xdr:rowOff>169334</xdr:rowOff>
    </xdr:from>
    <xdr:to>
      <xdr:col>7</xdr:col>
      <xdr:colOff>520095</xdr:colOff>
      <xdr:row>29</xdr:row>
      <xdr:rowOff>66524</xdr:rowOff>
    </xdr:to>
    <xdr:cxnSp macro="">
      <xdr:nvCxnSpPr>
        <xdr:cNvPr id="23" name="Straight Connector 22">
          <a:extLst>
            <a:ext uri="{FF2B5EF4-FFF2-40B4-BE49-F238E27FC236}">
              <a16:creationId xmlns:a16="http://schemas.microsoft.com/office/drawing/2014/main" id="{08972F69-CA18-FE41-890C-2064C0EAE97A}"/>
            </a:ext>
          </a:extLst>
        </xdr:cNvPr>
        <xdr:cNvCxnSpPr/>
      </xdr:nvCxnSpPr>
      <xdr:spPr>
        <a:xfrm flipV="1">
          <a:off x="13572356952" y="3289905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5</xdr:col>
      <xdr:colOff>683381</xdr:colOff>
      <xdr:row>22</xdr:row>
      <xdr:rowOff>66524</xdr:rowOff>
    </xdr:from>
    <xdr:to>
      <xdr:col>7</xdr:col>
      <xdr:colOff>713618</xdr:colOff>
      <xdr:row>27</xdr:row>
      <xdr:rowOff>175381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C11D0909-BD31-9540-83A8-530630BE437F}"/>
            </a:ext>
          </a:extLst>
        </xdr:cNvPr>
        <xdr:cNvCxnSpPr/>
      </xdr:nvCxnSpPr>
      <xdr:spPr>
        <a:xfrm>
          <a:off x="13572163429" y="3392714"/>
          <a:ext cx="1687285" cy="1136953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4</xdr:col>
      <xdr:colOff>707571</xdr:colOff>
      <xdr:row>21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E8B478CE-1D5C-7742-8F75-E6C39041246E}"/>
                </a:ext>
              </a:extLst>
            </xdr:cNvPr>
            <xdr:cNvSpPr txBox="1"/>
          </xdr:nvSpPr>
          <xdr:spPr>
            <a:xfrm>
              <a:off x="13568838703" y="312601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749905</xdr:colOff>
      <xdr:row>27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E9AB0EB0-DB8D-DE42-8815-B2C61F7C6434}"/>
                </a:ext>
              </a:extLst>
            </xdr:cNvPr>
            <xdr:cNvSpPr txBox="1"/>
          </xdr:nvSpPr>
          <xdr:spPr>
            <a:xfrm>
              <a:off x="13569175905" y="450487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556381</xdr:colOff>
      <xdr:row>25</xdr:row>
      <xdr:rowOff>6047</xdr:rowOff>
    </xdr:from>
    <xdr:to>
      <xdr:col>6</xdr:col>
      <xdr:colOff>689428</xdr:colOff>
      <xdr:row>25</xdr:row>
      <xdr:rowOff>163285</xdr:rowOff>
    </xdr:to>
    <xdr:sp macro="" textlink="">
      <xdr:nvSpPr>
        <xdr:cNvPr id="27" name="Oval 26">
          <a:extLst>
            <a:ext uri="{FF2B5EF4-FFF2-40B4-BE49-F238E27FC236}">
              <a16:creationId xmlns:a16="http://schemas.microsoft.com/office/drawing/2014/main" id="{883249F6-A4E1-6443-86F9-70C954E59D9E}"/>
            </a:ext>
          </a:extLst>
        </xdr:cNvPr>
        <xdr:cNvSpPr/>
      </xdr:nvSpPr>
      <xdr:spPr>
        <a:xfrm>
          <a:off x="13573016143" y="39490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2</xdr:col>
      <xdr:colOff>641047</xdr:colOff>
      <xdr:row>24</xdr:row>
      <xdr:rowOff>174773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942BE1DD-FC42-45B4-5407-64D141867582}"/>
                </a:ext>
              </a:extLst>
            </xdr:cNvPr>
            <xdr:cNvSpPr txBox="1"/>
          </xdr:nvSpPr>
          <xdr:spPr>
            <a:xfrm>
              <a:off x="13570562274" y="391220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𝑃_𝐶=𝑃_𝑃=𝑃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574524</xdr:colOff>
      <xdr:row>30</xdr:row>
      <xdr:rowOff>132442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B4047303-3C29-119C-AD43-5942A05651BA}"/>
                </a:ext>
              </a:extLst>
            </xdr:cNvPr>
            <xdr:cNvSpPr txBox="1"/>
          </xdr:nvSpPr>
          <xdr:spPr>
            <a:xfrm>
              <a:off x="13572285845" y="510358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669944</xdr:colOff>
      <xdr:row>25</xdr:row>
      <xdr:rowOff>72568</xdr:rowOff>
    </xdr:from>
    <xdr:to>
      <xdr:col>3</xdr:col>
      <xdr:colOff>235857</xdr:colOff>
      <xdr:row>25</xdr:row>
      <xdr:rowOff>97922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6CA1997D-8D75-B1A2-8F94-9E3728755D56}"/>
            </a:ext>
          </a:extLst>
        </xdr:cNvPr>
        <xdr:cNvCxnSpPr/>
      </xdr:nvCxnSpPr>
      <xdr:spPr>
        <a:xfrm>
          <a:off x="13571812667" y="4015616"/>
          <a:ext cx="1222960" cy="2535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592666</xdr:colOff>
      <xdr:row>25</xdr:row>
      <xdr:rowOff>163285</xdr:rowOff>
    </xdr:from>
    <xdr:to>
      <xdr:col>1</xdr:col>
      <xdr:colOff>622904</xdr:colOff>
      <xdr:row>30</xdr:row>
      <xdr:rowOff>96762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BAE41CE4-04E7-9A4B-A5C7-71AF2464EAAB}"/>
            </a:ext>
          </a:extLst>
        </xdr:cNvPr>
        <xdr:cNvCxnSpPr>
          <a:stCxn id="18" idx="4"/>
        </xdr:cNvCxnSpPr>
      </xdr:nvCxnSpPr>
      <xdr:spPr>
        <a:xfrm>
          <a:off x="13573082667" y="4106333"/>
          <a:ext cx="30238" cy="96157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404880</xdr:colOff>
      <xdr:row>19</xdr:row>
      <xdr:rowOff>88377</xdr:rowOff>
    </xdr:from>
    <xdr:to>
      <xdr:col>8</xdr:col>
      <xdr:colOff>108548</xdr:colOff>
      <xdr:row>26</xdr:row>
      <xdr:rowOff>187612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8E9E705-CAD0-FCC0-4896-5CFCE2224CDD}"/>
            </a:ext>
          </a:extLst>
        </xdr:cNvPr>
        <xdr:cNvCxnSpPr/>
      </xdr:nvCxnSpPr>
      <xdr:spPr>
        <a:xfrm flipV="1">
          <a:off x="13530096224" y="2960309"/>
          <a:ext cx="1356111" cy="15135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18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86C66425-B442-C7CD-ED18-70E7F13C8E1B}"/>
                </a:ext>
              </a:extLst>
            </xdr:cNvPr>
            <xdr:cNvSpPr txBox="1"/>
          </xdr:nvSpPr>
          <xdr:spPr>
            <a:xfrm>
              <a:off x="13568409322" y="264825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628952</xdr:colOff>
      <xdr:row>21</xdr:row>
      <xdr:rowOff>1</xdr:rowOff>
    </xdr:from>
    <xdr:to>
      <xdr:col>6</xdr:col>
      <xdr:colOff>628952</xdr:colOff>
      <xdr:row>24</xdr:row>
      <xdr:rowOff>175381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4A1AD7D-2F97-3060-561E-AC8D5F79F2EF}"/>
            </a:ext>
          </a:extLst>
        </xdr:cNvPr>
        <xdr:cNvCxnSpPr/>
      </xdr:nvCxnSpPr>
      <xdr:spPr>
        <a:xfrm flipV="1">
          <a:off x="13568934000" y="4354287"/>
          <a:ext cx="0" cy="7922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239258</xdr:colOff>
      <xdr:row>23</xdr:row>
      <xdr:rowOff>42436</xdr:rowOff>
    </xdr:from>
    <xdr:to>
      <xdr:col>7</xdr:col>
      <xdr:colOff>372305</xdr:colOff>
      <xdr:row>23</xdr:row>
      <xdr:rowOff>196100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E817657D-ADA7-FF1C-CC64-77FAE01FE5BB}"/>
            </a:ext>
          </a:extLst>
        </xdr:cNvPr>
        <xdr:cNvSpPr/>
      </xdr:nvSpPr>
      <xdr:spPr>
        <a:xfrm>
          <a:off x="13568362123" y="4807960"/>
          <a:ext cx="133047" cy="153664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7</xdr:col>
      <xdr:colOff>389109</xdr:colOff>
      <xdr:row>23</xdr:row>
      <xdr:rowOff>112568</xdr:rowOff>
    </xdr:from>
    <xdr:to>
      <xdr:col>8</xdr:col>
      <xdr:colOff>269498</xdr:colOff>
      <xdr:row>23</xdr:row>
      <xdr:rowOff>125823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C4402AE5-B4BA-C15C-0BC7-333F7437EB4F}"/>
            </a:ext>
          </a:extLst>
        </xdr:cNvPr>
        <xdr:cNvCxnSpPr/>
      </xdr:nvCxnSpPr>
      <xdr:spPr>
        <a:xfrm>
          <a:off x="13529935274" y="3792682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528582</xdr:colOff>
      <xdr:row>23</xdr:row>
      <xdr:rowOff>9253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18AAE701-BAEF-D4E7-8DF7-E539E4670B78}"/>
                </a:ext>
              </a:extLst>
            </xdr:cNvPr>
            <xdr:cNvSpPr txBox="1"/>
          </xdr:nvSpPr>
          <xdr:spPr>
            <a:xfrm>
              <a:off x="13528828686" y="368936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303343</xdr:colOff>
      <xdr:row>23</xdr:row>
      <xdr:rowOff>188748</xdr:rowOff>
    </xdr:from>
    <xdr:to>
      <xdr:col>7</xdr:col>
      <xdr:colOff>309391</xdr:colOff>
      <xdr:row>30</xdr:row>
      <xdr:rowOff>85938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D0E56C6-FDDD-D37A-BA11-D34DCE5BBEDE}"/>
            </a:ext>
          </a:extLst>
        </xdr:cNvPr>
        <xdr:cNvCxnSpPr/>
      </xdr:nvCxnSpPr>
      <xdr:spPr>
        <a:xfrm>
          <a:off x="13530721603" y="3868862"/>
          <a:ext cx="6048" cy="131150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235857</xdr:colOff>
      <xdr:row>30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F0377756-3D8D-C786-8B9F-79A67CC30BE5}"/>
                </a:ext>
              </a:extLst>
            </xdr:cNvPr>
            <xdr:cNvSpPr txBox="1"/>
          </xdr:nvSpPr>
          <xdr:spPr>
            <a:xfrm>
              <a:off x="13567653369" y="513382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229605</xdr:colOff>
      <xdr:row>27</xdr:row>
      <xdr:rowOff>155762</xdr:rowOff>
    </xdr:from>
    <xdr:to>
      <xdr:col>7</xdr:col>
      <xdr:colOff>362652</xdr:colOff>
      <xdr:row>28</xdr:row>
      <xdr:rowOff>107381</xdr:rowOff>
    </xdr:to>
    <xdr:sp macro="" textlink="">
      <xdr:nvSpPr>
        <xdr:cNvPr id="47" name="Oval 46">
          <a:extLst>
            <a:ext uri="{FF2B5EF4-FFF2-40B4-BE49-F238E27FC236}">
              <a16:creationId xmlns:a16="http://schemas.microsoft.com/office/drawing/2014/main" id="{0352C518-FFAC-D6C8-2FA1-C8739ABC448D}"/>
            </a:ext>
          </a:extLst>
        </xdr:cNvPr>
        <xdr:cNvSpPr/>
      </xdr:nvSpPr>
      <xdr:spPr>
        <a:xfrm>
          <a:off x="13568371776" y="5743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7</xdr:col>
      <xdr:colOff>510542</xdr:colOff>
      <xdr:row>27</xdr:row>
      <xdr:rowOff>120240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EF27822D-6DDE-F260-69F1-66D0D4FA75CE}"/>
                </a:ext>
              </a:extLst>
            </xdr:cNvPr>
            <xdr:cNvSpPr txBox="1"/>
          </xdr:nvSpPr>
          <xdr:spPr>
            <a:xfrm>
              <a:off x="13528846726" y="460853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7</xdr:col>
      <xdr:colOff>333717</xdr:colOff>
      <xdr:row>28</xdr:row>
      <xdr:rowOff>17902</xdr:rowOff>
    </xdr:from>
    <xdr:to>
      <xdr:col>8</xdr:col>
      <xdr:colOff>214106</xdr:colOff>
      <xdr:row>28</xdr:row>
      <xdr:rowOff>31157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5550BAD3-B8DA-457F-D7B6-095565F42A25}"/>
            </a:ext>
          </a:extLst>
        </xdr:cNvPr>
        <xdr:cNvCxnSpPr/>
      </xdr:nvCxnSpPr>
      <xdr:spPr>
        <a:xfrm>
          <a:off x="13529990666" y="4708243"/>
          <a:ext cx="70661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229810</xdr:colOff>
      <xdr:row>50</xdr:row>
      <xdr:rowOff>127000</xdr:rowOff>
    </xdr:from>
    <xdr:to>
      <xdr:col>6</xdr:col>
      <xdr:colOff>235857</xdr:colOff>
      <xdr:row>61</xdr:row>
      <xdr:rowOff>18143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889F6F7E-1E09-F74F-80AB-EE93AC284409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60</xdr:row>
      <xdr:rowOff>108857</xdr:rowOff>
    </xdr:from>
    <xdr:to>
      <xdr:col>6</xdr:col>
      <xdr:colOff>411238</xdr:colOff>
      <xdr:row>60</xdr:row>
      <xdr:rowOff>114905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62B4C18-586D-8B42-A4B0-01E3C6CF1945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49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2" name="TextBox 51">
              <a:extLst>
                <a:ext uri="{FF2B5EF4-FFF2-40B4-BE49-F238E27FC236}">
                  <a16:creationId xmlns:a16="http://schemas.microsoft.com/office/drawing/2014/main" id="{95C42DB6-43B1-6546-B4FF-7E20D7FBA551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60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3" name="TextBox 52">
              <a:extLst>
                <a:ext uri="{FF2B5EF4-FFF2-40B4-BE49-F238E27FC236}">
                  <a16:creationId xmlns:a16="http://schemas.microsoft.com/office/drawing/2014/main" id="{C52182A1-58CF-D844-903A-2BEBB7D57607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51</xdr:row>
      <xdr:rowOff>169334</xdr:rowOff>
    </xdr:from>
    <xdr:to>
      <xdr:col>5</xdr:col>
      <xdr:colOff>520095</xdr:colOff>
      <xdr:row>59</xdr:row>
      <xdr:rowOff>66524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39CD7F89-3B8C-7C48-B069-A8A4D0A1B6A4}"/>
            </a:ext>
          </a:extLst>
        </xdr:cNvPr>
        <xdr:cNvCxnSpPr/>
      </xdr:nvCxnSpPr>
      <xdr:spPr>
        <a:xfrm flipV="1">
          <a:off x="13568214333" y="3495524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52</xdr:row>
      <xdr:rowOff>66524</xdr:rowOff>
    </xdr:from>
    <xdr:to>
      <xdr:col>5</xdr:col>
      <xdr:colOff>713618</xdr:colOff>
      <xdr:row>57</xdr:row>
      <xdr:rowOff>175381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5D2A2FD7-17A6-264D-8529-27A6E8044DD1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51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6" name="TextBox 55">
              <a:extLst>
                <a:ext uri="{FF2B5EF4-FFF2-40B4-BE49-F238E27FC236}">
                  <a16:creationId xmlns:a16="http://schemas.microsoft.com/office/drawing/2014/main" id="{465130B2-DC5F-A04E-BE23-E2EE307819A7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57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BEE4C260-ECA8-4D44-A06A-AF6E772FEFED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556381</xdr:colOff>
      <xdr:row>55</xdr:row>
      <xdr:rowOff>6047</xdr:rowOff>
    </xdr:from>
    <xdr:to>
      <xdr:col>4</xdr:col>
      <xdr:colOff>689428</xdr:colOff>
      <xdr:row>55</xdr:row>
      <xdr:rowOff>163285</xdr:rowOff>
    </xdr:to>
    <xdr:sp macro="" textlink="">
      <xdr:nvSpPr>
        <xdr:cNvPr id="58" name="Oval 57">
          <a:extLst>
            <a:ext uri="{FF2B5EF4-FFF2-40B4-BE49-F238E27FC236}">
              <a16:creationId xmlns:a16="http://schemas.microsoft.com/office/drawing/2014/main" id="{3B95A0EA-8165-3541-8CAB-36096449D248}"/>
            </a:ext>
          </a:extLst>
        </xdr:cNvPr>
        <xdr:cNvSpPr/>
      </xdr:nvSpPr>
      <xdr:spPr>
        <a:xfrm>
          <a:off x="13568873524" y="4154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49</xdr:row>
      <xdr:rowOff>102810</xdr:rowOff>
    </xdr:from>
    <xdr:to>
      <xdr:col>6</xdr:col>
      <xdr:colOff>54429</xdr:colOff>
      <xdr:row>57</xdr:row>
      <xdr:rowOff>0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231BDDBA-4219-7440-8D70-0D18F4AAD20A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48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8CC5584D-EA76-4A42-AB9F-FAECA6C93775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50</xdr:row>
      <xdr:rowOff>42334</xdr:rowOff>
    </xdr:from>
    <xdr:to>
      <xdr:col>4</xdr:col>
      <xdr:colOff>423333</xdr:colOff>
      <xdr:row>54</xdr:row>
      <xdr:rowOff>12095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386DDAC8-7090-984D-B158-32BF97D70094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53</xdr:row>
      <xdr:rowOff>54428</xdr:rowOff>
    </xdr:from>
    <xdr:to>
      <xdr:col>5</xdr:col>
      <xdr:colOff>356809</xdr:colOff>
      <xdr:row>54</xdr:row>
      <xdr:rowOff>6047</xdr:rowOff>
    </xdr:to>
    <xdr:sp macro="" textlink="">
      <xdr:nvSpPr>
        <xdr:cNvPr id="62" name="Oval 61">
          <a:extLst>
            <a:ext uri="{FF2B5EF4-FFF2-40B4-BE49-F238E27FC236}">
              <a16:creationId xmlns:a16="http://schemas.microsoft.com/office/drawing/2014/main" id="{2D0B2E6A-015F-8B45-8A2C-538256AA7760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349421</xdr:colOff>
      <xdr:row>53</xdr:row>
      <xdr:rowOff>127000</xdr:rowOff>
    </xdr:from>
    <xdr:to>
      <xdr:col>6</xdr:col>
      <xdr:colOff>229810</xdr:colOff>
      <xdr:row>53</xdr:row>
      <xdr:rowOff>140255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5832A634-CB92-964F-8F45-F928A627468C}"/>
            </a:ext>
          </a:extLst>
        </xdr:cNvPr>
        <xdr:cNvCxnSpPr/>
      </xdr:nvCxnSpPr>
      <xdr:spPr>
        <a:xfrm>
          <a:off x="13567676095" y="3864429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53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949F7BE3-2466-5D40-9067-DBB64179399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260047</xdr:colOff>
      <xdr:row>53</xdr:row>
      <xdr:rowOff>199572</xdr:rowOff>
    </xdr:from>
    <xdr:to>
      <xdr:col>5</xdr:col>
      <xdr:colOff>266095</xdr:colOff>
      <xdr:row>60</xdr:row>
      <xdr:rowOff>96762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373D00A6-8189-4240-A30C-67842D844847}"/>
            </a:ext>
          </a:extLst>
        </xdr:cNvPr>
        <xdr:cNvCxnSpPr/>
      </xdr:nvCxnSpPr>
      <xdr:spPr>
        <a:xfrm>
          <a:off x="13568468333" y="3937001"/>
          <a:ext cx="6048" cy="1336523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60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DFBCF06F-741B-9A43-82CC-DE3164CF0D00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57</xdr:row>
      <xdr:rowOff>108857</xdr:rowOff>
    </xdr:from>
    <xdr:to>
      <xdr:col>5</xdr:col>
      <xdr:colOff>320524</xdr:colOff>
      <xdr:row>58</xdr:row>
      <xdr:rowOff>60476</xdr:rowOff>
    </xdr:to>
    <xdr:sp macro="" textlink="">
      <xdr:nvSpPr>
        <xdr:cNvPr id="67" name="Oval 66">
          <a:extLst>
            <a:ext uri="{FF2B5EF4-FFF2-40B4-BE49-F238E27FC236}">
              <a16:creationId xmlns:a16="http://schemas.microsoft.com/office/drawing/2014/main" id="{B2C8CC3F-222D-FD44-BDC4-183F4EBA5250}"/>
            </a:ext>
          </a:extLst>
        </xdr:cNvPr>
        <xdr:cNvSpPr/>
      </xdr:nvSpPr>
      <xdr:spPr>
        <a:xfrm>
          <a:off x="13568413904" y="466876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57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8" name="TextBox 67">
              <a:extLst>
                <a:ext uri="{FF2B5EF4-FFF2-40B4-BE49-F238E27FC236}">
                  <a16:creationId xmlns:a16="http://schemas.microsoft.com/office/drawing/2014/main" id="{CE747FC8-E860-F649-89C5-3037521BD19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57</xdr:row>
      <xdr:rowOff>187476</xdr:rowOff>
    </xdr:from>
    <xdr:to>
      <xdr:col>6</xdr:col>
      <xdr:colOff>217714</xdr:colOff>
      <xdr:row>57</xdr:row>
      <xdr:rowOff>200731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52656F01-93AB-4245-BCDF-E44B058731B4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133522</xdr:colOff>
      <xdr:row>54</xdr:row>
      <xdr:rowOff>37045</xdr:rowOff>
    </xdr:from>
    <xdr:to>
      <xdr:col>5</xdr:col>
      <xdr:colOff>284713</xdr:colOff>
      <xdr:row>57</xdr:row>
      <xdr:rowOff>37046</xdr:rowOff>
    </xdr:to>
    <xdr:sp macro="" textlink="">
      <xdr:nvSpPr>
        <xdr:cNvPr id="70" name="Left Brace 69">
          <a:extLst>
            <a:ext uri="{FF2B5EF4-FFF2-40B4-BE49-F238E27FC236}">
              <a16:creationId xmlns:a16="http://schemas.microsoft.com/office/drawing/2014/main" id="{6BF2FEDB-81FA-284E-3F27-7E54EBFBB585}"/>
            </a:ext>
          </a:extLst>
        </xdr:cNvPr>
        <xdr:cNvSpPr/>
      </xdr:nvSpPr>
      <xdr:spPr>
        <a:xfrm rot="10800000">
          <a:off x="13554130319" y="10111013"/>
          <a:ext cx="151191" cy="614517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62817</xdr:colOff>
      <xdr:row>55</xdr:row>
      <xdr:rowOff>73913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1" name="TextBox 70">
              <a:extLst>
                <a:ext uri="{FF2B5EF4-FFF2-40B4-BE49-F238E27FC236}">
                  <a16:creationId xmlns:a16="http://schemas.microsoft.com/office/drawing/2014/main" id="{C0290588-FF8D-0C8F-3035-221D1D93A543}"/>
                </a:ext>
              </a:extLst>
            </xdr:cNvPr>
            <xdr:cNvSpPr txBox="1"/>
          </xdr:nvSpPr>
          <xdr:spPr>
            <a:xfrm>
              <a:off x="13553506037" y="103527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304389</xdr:colOff>
      <xdr:row>58</xdr:row>
      <xdr:rowOff>41415</xdr:rowOff>
    </xdr:from>
    <xdr:to>
      <xdr:col>6</xdr:col>
      <xdr:colOff>186461</xdr:colOff>
      <xdr:row>58</xdr:row>
      <xdr:rowOff>194848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20BF1AB2-5DBA-BF21-D42A-41B4F270BCD9}"/>
            </a:ext>
          </a:extLst>
        </xdr:cNvPr>
        <xdr:cNvSpPr/>
      </xdr:nvSpPr>
      <xdr:spPr>
        <a:xfrm rot="16200000">
          <a:off x="13553679116" y="10656645"/>
          <a:ext cx="153433" cy="70962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447523</xdr:colOff>
      <xdr:row>58</xdr:row>
      <xdr:rowOff>174775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3" name="TextBox 72">
              <a:extLst>
                <a:ext uri="{FF2B5EF4-FFF2-40B4-BE49-F238E27FC236}">
                  <a16:creationId xmlns:a16="http://schemas.microsoft.com/office/drawing/2014/main" id="{DFF4EF20-2996-12E9-E5D9-E509F1C8C628}"/>
                </a:ext>
              </a:extLst>
            </xdr:cNvPr>
            <xdr:cNvSpPr txBox="1"/>
          </xdr:nvSpPr>
          <xdr:spPr>
            <a:xfrm>
              <a:off x="13569538763" y="11108870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304317</xdr:colOff>
      <xdr:row>53</xdr:row>
      <xdr:rowOff>166493</xdr:rowOff>
    </xdr:from>
    <xdr:to>
      <xdr:col>6</xdr:col>
      <xdr:colOff>219651</xdr:colOff>
      <xdr:row>57</xdr:row>
      <xdr:rowOff>148351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965C131F-B378-1250-93F3-0A11F7977123}"/>
            </a:ext>
          </a:extLst>
        </xdr:cNvPr>
        <xdr:cNvSpPr/>
      </xdr:nvSpPr>
      <xdr:spPr>
        <a:xfrm>
          <a:off x="13561419469" y="10981813"/>
          <a:ext cx="743374" cy="794658"/>
        </a:xfrm>
        <a:prstGeom prst="rect">
          <a:avLst/>
        </a:prstGeom>
        <a:solidFill>
          <a:schemeClr val="bg2">
            <a:lumMod val="9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solidFill>
                <a:sysClr val="windowText" lastClr="000000"/>
              </a:solidFill>
            </a:rPr>
            <a:t>הכנסות</a:t>
          </a:r>
          <a:r>
            <a:rPr lang="he-IL" sz="1100" baseline="0">
              <a:solidFill>
                <a:sysClr val="windowText" lastClr="000000"/>
              </a:solidFill>
            </a:rPr>
            <a:t> ממשלה ממסים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229810</xdr:colOff>
      <xdr:row>72</xdr:row>
      <xdr:rowOff>127000</xdr:rowOff>
    </xdr:from>
    <xdr:to>
      <xdr:col>6</xdr:col>
      <xdr:colOff>235857</xdr:colOff>
      <xdr:row>83</xdr:row>
      <xdr:rowOff>18143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E3F2B59F-7344-D549-9F97-74D8CA1AD984}"/>
            </a:ext>
          </a:extLst>
        </xdr:cNvPr>
        <xdr:cNvCxnSpPr/>
      </xdr:nvCxnSpPr>
      <xdr:spPr>
        <a:xfrm flipH="1" flipV="1">
          <a:off x="13567670048" y="3247571"/>
          <a:ext cx="6047" cy="21529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254000</xdr:colOff>
      <xdr:row>82</xdr:row>
      <xdr:rowOff>108857</xdr:rowOff>
    </xdr:from>
    <xdr:to>
      <xdr:col>6</xdr:col>
      <xdr:colOff>411238</xdr:colOff>
      <xdr:row>82</xdr:row>
      <xdr:rowOff>114905</xdr:rowOff>
    </xdr:to>
    <xdr:cxnSp macro="">
      <xdr:nvCxnSpPr>
        <xdr:cNvPr id="76" name="Straight Arrow Connector 75">
          <a:extLst>
            <a:ext uri="{FF2B5EF4-FFF2-40B4-BE49-F238E27FC236}">
              <a16:creationId xmlns:a16="http://schemas.microsoft.com/office/drawing/2014/main" id="{F454ADE5-774A-1841-A0EC-68FE55CC6887}"/>
            </a:ext>
          </a:extLst>
        </xdr:cNvPr>
        <xdr:cNvCxnSpPr/>
      </xdr:nvCxnSpPr>
      <xdr:spPr>
        <a:xfrm flipV="1">
          <a:off x="13567494667" y="5285619"/>
          <a:ext cx="2642809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211666</xdr:colOff>
      <xdr:row>71</xdr:row>
      <xdr:rowOff>150585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516A9790-CCB2-7248-B052-9F1B84694DBA}"/>
                </a:ext>
              </a:extLst>
            </xdr:cNvPr>
            <xdr:cNvSpPr txBox="1"/>
          </xdr:nvSpPr>
          <xdr:spPr>
            <a:xfrm>
              <a:off x="13566849036" y="306553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0</xdr:colOff>
      <xdr:row>82</xdr:row>
      <xdr:rowOff>11489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8" name="TextBox 77">
              <a:extLst>
                <a:ext uri="{FF2B5EF4-FFF2-40B4-BE49-F238E27FC236}">
                  <a16:creationId xmlns:a16="http://schemas.microsoft.com/office/drawing/2014/main" id="{D3FF8AB7-00A7-2E43-90FC-173334F511EE}"/>
                </a:ext>
              </a:extLst>
            </xdr:cNvPr>
            <xdr:cNvSpPr txBox="1"/>
          </xdr:nvSpPr>
          <xdr:spPr>
            <a:xfrm>
              <a:off x="13569986286" y="5188251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816428</xdr:colOff>
      <xdr:row>73</xdr:row>
      <xdr:rowOff>169334</xdr:rowOff>
    </xdr:from>
    <xdr:to>
      <xdr:col>5</xdr:col>
      <xdr:colOff>731762</xdr:colOff>
      <xdr:row>82</xdr:row>
      <xdr:rowOff>12096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F51E26AF-FD50-E647-ACF4-35CD386220B3}"/>
            </a:ext>
          </a:extLst>
        </xdr:cNvPr>
        <xdr:cNvCxnSpPr/>
      </xdr:nvCxnSpPr>
      <xdr:spPr>
        <a:xfrm flipV="1">
          <a:off x="13569659714" y="14187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683381</xdr:colOff>
      <xdr:row>74</xdr:row>
      <xdr:rowOff>66524</xdr:rowOff>
    </xdr:from>
    <xdr:to>
      <xdr:col>5</xdr:col>
      <xdr:colOff>713618</xdr:colOff>
      <xdr:row>79</xdr:row>
      <xdr:rowOff>175381</xdr:rowOff>
    </xdr:to>
    <xdr:cxnSp macro="">
      <xdr:nvCxnSpPr>
        <xdr:cNvPr id="80" name="Straight Connector 79">
          <a:extLst>
            <a:ext uri="{FF2B5EF4-FFF2-40B4-BE49-F238E27FC236}">
              <a16:creationId xmlns:a16="http://schemas.microsoft.com/office/drawing/2014/main" id="{D5B00516-5C63-404C-9824-16B27703F74F}"/>
            </a:ext>
          </a:extLst>
        </xdr:cNvPr>
        <xdr:cNvCxnSpPr/>
      </xdr:nvCxnSpPr>
      <xdr:spPr>
        <a:xfrm>
          <a:off x="13568020810" y="3598334"/>
          <a:ext cx="1687285" cy="1136952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2</xdr:col>
      <xdr:colOff>707571</xdr:colOff>
      <xdr:row>73</xdr:row>
      <xdr:rowOff>5442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1" name="TextBox 80">
              <a:extLst>
                <a:ext uri="{FF2B5EF4-FFF2-40B4-BE49-F238E27FC236}">
                  <a16:creationId xmlns:a16="http://schemas.microsoft.com/office/drawing/2014/main" id="{C43A8A58-E7C7-3F4B-A078-F7DBA96653AA}"/>
                </a:ext>
              </a:extLst>
            </xdr:cNvPr>
            <xdr:cNvSpPr txBox="1"/>
          </xdr:nvSpPr>
          <xdr:spPr>
            <a:xfrm>
              <a:off x="13568838703" y="333163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749905</xdr:colOff>
      <xdr:row>79</xdr:row>
      <xdr:rowOff>150584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2" name="TextBox 81">
              <a:extLst>
                <a:ext uri="{FF2B5EF4-FFF2-40B4-BE49-F238E27FC236}">
                  <a16:creationId xmlns:a16="http://schemas.microsoft.com/office/drawing/2014/main" id="{947123F7-A222-2140-8A0A-FB64AC95596C}"/>
                </a:ext>
              </a:extLst>
            </xdr:cNvPr>
            <xdr:cNvSpPr txBox="1"/>
          </xdr:nvSpPr>
          <xdr:spPr>
            <a:xfrm>
              <a:off x="13569175905" y="471048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583118</xdr:colOff>
      <xdr:row>76</xdr:row>
      <xdr:rowOff>186521</xdr:rowOff>
    </xdr:from>
    <xdr:to>
      <xdr:col>4</xdr:col>
      <xdr:colOff>716165</xdr:colOff>
      <xdr:row>77</xdr:row>
      <xdr:rowOff>143232</xdr:rowOff>
    </xdr:to>
    <xdr:sp macro="" textlink="">
      <xdr:nvSpPr>
        <xdr:cNvPr id="83" name="Oval 82">
          <a:extLst>
            <a:ext uri="{FF2B5EF4-FFF2-40B4-BE49-F238E27FC236}">
              <a16:creationId xmlns:a16="http://schemas.microsoft.com/office/drawing/2014/main" id="{92995A73-042C-754D-B2C2-B34BCDED4CA6}"/>
            </a:ext>
          </a:extLst>
        </xdr:cNvPr>
        <xdr:cNvSpPr/>
      </xdr:nvSpPr>
      <xdr:spPr>
        <a:xfrm>
          <a:off x="13575717520" y="15466626"/>
          <a:ext cx="133047" cy="15723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4</xdr:col>
      <xdr:colOff>350761</xdr:colOff>
      <xdr:row>71</xdr:row>
      <xdr:rowOff>102810</xdr:rowOff>
    </xdr:from>
    <xdr:to>
      <xdr:col>6</xdr:col>
      <xdr:colOff>54429</xdr:colOff>
      <xdr:row>79</xdr:row>
      <xdr:rowOff>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6F7D40E7-9223-0F4C-9441-0D00717D6E8D}"/>
            </a:ext>
          </a:extLst>
        </xdr:cNvPr>
        <xdr:cNvCxnSpPr/>
      </xdr:nvCxnSpPr>
      <xdr:spPr>
        <a:xfrm flipV="1">
          <a:off x="13567851476" y="3017762"/>
          <a:ext cx="1360715" cy="154214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308428</xdr:colOff>
      <xdr:row>70</xdr:row>
      <xdr:rowOff>144537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5" name="TextBox 84">
              <a:extLst>
                <a:ext uri="{FF2B5EF4-FFF2-40B4-BE49-F238E27FC236}">
                  <a16:creationId xmlns:a16="http://schemas.microsoft.com/office/drawing/2014/main" id="{07DB7BD1-BB3E-C248-897C-F6ABB7250F80}"/>
                </a:ext>
              </a:extLst>
            </xdr:cNvPr>
            <xdr:cNvSpPr txBox="1"/>
          </xdr:nvSpPr>
          <xdr:spPr>
            <a:xfrm>
              <a:off x="13568409322" y="285387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423333</xdr:colOff>
      <xdr:row>72</xdr:row>
      <xdr:rowOff>42334</xdr:rowOff>
    </xdr:from>
    <xdr:to>
      <xdr:col>4</xdr:col>
      <xdr:colOff>423333</xdr:colOff>
      <xdr:row>76</xdr:row>
      <xdr:rowOff>12095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A96A1ADD-0DE3-3848-8085-4AC865D4ECED}"/>
            </a:ext>
          </a:extLst>
        </xdr:cNvPr>
        <xdr:cNvCxnSpPr/>
      </xdr:nvCxnSpPr>
      <xdr:spPr>
        <a:xfrm flipV="1">
          <a:off x="13569139619" y="3162905"/>
          <a:ext cx="0" cy="7922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223762</xdr:colOff>
      <xdr:row>75</xdr:row>
      <xdr:rowOff>54428</xdr:rowOff>
    </xdr:from>
    <xdr:to>
      <xdr:col>5</xdr:col>
      <xdr:colOff>356809</xdr:colOff>
      <xdr:row>76</xdr:row>
      <xdr:rowOff>6047</xdr:rowOff>
    </xdr:to>
    <xdr:sp macro="" textlink="">
      <xdr:nvSpPr>
        <xdr:cNvPr id="87" name="Oval 86">
          <a:extLst>
            <a:ext uri="{FF2B5EF4-FFF2-40B4-BE49-F238E27FC236}">
              <a16:creationId xmlns:a16="http://schemas.microsoft.com/office/drawing/2014/main" id="{BA3012FE-FB6F-2245-858F-9663A6B146A4}"/>
            </a:ext>
          </a:extLst>
        </xdr:cNvPr>
        <xdr:cNvSpPr/>
      </xdr:nvSpPr>
      <xdr:spPr>
        <a:xfrm>
          <a:off x="13568377619" y="3791857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349420</xdr:colOff>
      <xdr:row>75</xdr:row>
      <xdr:rowOff>126999</xdr:rowOff>
    </xdr:from>
    <xdr:to>
      <xdr:col>6</xdr:col>
      <xdr:colOff>229809</xdr:colOff>
      <xdr:row>75</xdr:row>
      <xdr:rowOff>140254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9AD0B6D3-F7BB-B84A-915D-F24E572D75C6}"/>
            </a:ext>
          </a:extLst>
        </xdr:cNvPr>
        <xdr:cNvCxnSpPr/>
      </xdr:nvCxnSpPr>
      <xdr:spPr>
        <a:xfrm>
          <a:off x="13574546191" y="15206578"/>
          <a:ext cx="709231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532190</xdr:colOff>
      <xdr:row>75</xdr:row>
      <xdr:rowOff>41724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9" name="TextBox 88">
              <a:extLst>
                <a:ext uri="{FF2B5EF4-FFF2-40B4-BE49-F238E27FC236}">
                  <a16:creationId xmlns:a16="http://schemas.microsoft.com/office/drawing/2014/main" id="{C1C39A5E-FE30-A54C-A1AC-49C8C39DBEE7}"/>
                </a:ext>
              </a:extLst>
            </xdr:cNvPr>
            <xdr:cNvSpPr txBox="1"/>
          </xdr:nvSpPr>
          <xdr:spPr>
            <a:xfrm>
              <a:off x="13566528512" y="377915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243877</xdr:colOff>
      <xdr:row>75</xdr:row>
      <xdr:rowOff>146098</xdr:rowOff>
    </xdr:from>
    <xdr:to>
      <xdr:col>5</xdr:col>
      <xdr:colOff>279464</xdr:colOff>
      <xdr:row>82</xdr:row>
      <xdr:rowOff>162680</xdr:rowOff>
    </xdr:to>
    <xdr:cxnSp macro="">
      <xdr:nvCxnSpPr>
        <xdr:cNvPr id="90" name="Straight Connector 89">
          <a:extLst>
            <a:ext uri="{FF2B5EF4-FFF2-40B4-BE49-F238E27FC236}">
              <a16:creationId xmlns:a16="http://schemas.microsoft.com/office/drawing/2014/main" id="{E843F6ED-3424-4945-8F07-647A035A18A6}"/>
            </a:ext>
          </a:extLst>
        </xdr:cNvPr>
        <xdr:cNvCxnSpPr>
          <a:endCxn id="91" idx="0"/>
        </xdr:cNvCxnSpPr>
      </xdr:nvCxnSpPr>
      <xdr:spPr>
        <a:xfrm>
          <a:off x="13575325378" y="15225677"/>
          <a:ext cx="35587" cy="1420266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235857</xdr:colOff>
      <xdr:row>82</xdr:row>
      <xdr:rowOff>162680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1" name="TextBox 90">
              <a:extLst>
                <a:ext uri="{FF2B5EF4-FFF2-40B4-BE49-F238E27FC236}">
                  <a16:creationId xmlns:a16="http://schemas.microsoft.com/office/drawing/2014/main" id="{F32FCC3A-BE99-1247-83C8-D5E409E18C7D}"/>
                </a:ext>
              </a:extLst>
            </xdr:cNvPr>
            <xdr:cNvSpPr txBox="1"/>
          </xdr:nvSpPr>
          <xdr:spPr>
            <a:xfrm>
              <a:off x="13567653369" y="533944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187477</xdr:colOff>
      <xdr:row>79</xdr:row>
      <xdr:rowOff>108857</xdr:rowOff>
    </xdr:from>
    <xdr:to>
      <xdr:col>5</xdr:col>
      <xdr:colOff>320524</xdr:colOff>
      <xdr:row>80</xdr:row>
      <xdr:rowOff>60476</xdr:rowOff>
    </xdr:to>
    <xdr:sp macro="" textlink="">
      <xdr:nvSpPr>
        <xdr:cNvPr id="92" name="Oval 91">
          <a:extLst>
            <a:ext uri="{FF2B5EF4-FFF2-40B4-BE49-F238E27FC236}">
              <a16:creationId xmlns:a16="http://schemas.microsoft.com/office/drawing/2014/main" id="{BB092B4F-1514-D948-9A7E-404C28FF81F4}"/>
            </a:ext>
          </a:extLst>
        </xdr:cNvPr>
        <xdr:cNvSpPr/>
      </xdr:nvSpPr>
      <xdr:spPr>
        <a:xfrm>
          <a:off x="13575284318" y="15990541"/>
          <a:ext cx="133047" cy="152146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oneCellAnchor>
    <xdr:from>
      <xdr:col>5</xdr:col>
      <xdr:colOff>532190</xdr:colOff>
      <xdr:row>79</xdr:row>
      <xdr:rowOff>102200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3" name="TextBox 92">
              <a:extLst>
                <a:ext uri="{FF2B5EF4-FFF2-40B4-BE49-F238E27FC236}">
                  <a16:creationId xmlns:a16="http://schemas.microsoft.com/office/drawing/2014/main" id="{F529FB5F-FD0D-1C4F-B08B-120F4457F240}"/>
                </a:ext>
              </a:extLst>
            </xdr:cNvPr>
            <xdr:cNvSpPr txBox="1"/>
          </xdr:nvSpPr>
          <xdr:spPr>
            <a:xfrm>
              <a:off x="13566528512" y="466210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337325</xdr:colOff>
      <xdr:row>79</xdr:row>
      <xdr:rowOff>187476</xdr:rowOff>
    </xdr:from>
    <xdr:to>
      <xdr:col>6</xdr:col>
      <xdr:colOff>217714</xdr:colOff>
      <xdr:row>79</xdr:row>
      <xdr:rowOff>200731</xdr:rowOff>
    </xdr:to>
    <xdr:cxnSp macro="">
      <xdr:nvCxnSpPr>
        <xdr:cNvPr id="94" name="Straight Connector 93">
          <a:extLst>
            <a:ext uri="{FF2B5EF4-FFF2-40B4-BE49-F238E27FC236}">
              <a16:creationId xmlns:a16="http://schemas.microsoft.com/office/drawing/2014/main" id="{2E3F4398-70BF-DE46-AA01-EE1076C7EF3F}"/>
            </a:ext>
          </a:extLst>
        </xdr:cNvPr>
        <xdr:cNvCxnSpPr/>
      </xdr:nvCxnSpPr>
      <xdr:spPr>
        <a:xfrm>
          <a:off x="13567688191" y="4747381"/>
          <a:ext cx="708912" cy="1325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212047</xdr:colOff>
      <xdr:row>75</xdr:row>
      <xdr:rowOff>156449</xdr:rowOff>
    </xdr:from>
    <xdr:to>
      <xdr:col>6</xdr:col>
      <xdr:colOff>242284</xdr:colOff>
      <xdr:row>81</xdr:row>
      <xdr:rowOff>59687</xdr:rowOff>
    </xdr:to>
    <xdr:cxnSp macro="">
      <xdr:nvCxnSpPr>
        <xdr:cNvPr id="95" name="Straight Connector 94">
          <a:extLst>
            <a:ext uri="{FF2B5EF4-FFF2-40B4-BE49-F238E27FC236}">
              <a16:creationId xmlns:a16="http://schemas.microsoft.com/office/drawing/2014/main" id="{A59E58C8-CB3A-EF1B-E8E2-6E4D7BF2DB12}"/>
            </a:ext>
          </a:extLst>
        </xdr:cNvPr>
        <xdr:cNvCxnSpPr/>
      </xdr:nvCxnSpPr>
      <xdr:spPr>
        <a:xfrm>
          <a:off x="13574533716" y="15236028"/>
          <a:ext cx="1687922" cy="110639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112175</xdr:colOff>
      <xdr:row>79</xdr:row>
      <xdr:rowOff>3901</xdr:rowOff>
    </xdr:from>
    <xdr:to>
      <xdr:col>4</xdr:col>
      <xdr:colOff>366175</xdr:colOff>
      <xdr:row>80</xdr:row>
      <xdr:rowOff>88568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D0EA519B-F63F-F6B5-D4BD-D773F9D358E8}"/>
            </a:ext>
          </a:extLst>
        </xdr:cNvPr>
        <xdr:cNvCxnSpPr/>
      </xdr:nvCxnSpPr>
      <xdr:spPr>
        <a:xfrm flipH="1">
          <a:off x="13554876405" y="15198836"/>
          <a:ext cx="254000" cy="28950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241906</xdr:colOff>
      <xdr:row>81</xdr:row>
      <xdr:rowOff>11489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9" name="TextBox 98">
              <a:extLst>
                <a:ext uri="{FF2B5EF4-FFF2-40B4-BE49-F238E27FC236}">
                  <a16:creationId xmlns:a16="http://schemas.microsoft.com/office/drawing/2014/main" id="{1EC193EA-4DC2-AF9E-C58E-12551650AB98}"/>
                </a:ext>
              </a:extLst>
            </xdr:cNvPr>
            <xdr:cNvSpPr txBox="1"/>
          </xdr:nvSpPr>
          <xdr:spPr>
            <a:xfrm>
              <a:off x="13570512428" y="15674822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538043</xdr:colOff>
      <xdr:row>77</xdr:row>
      <xdr:rowOff>14048</xdr:rowOff>
    </xdr:from>
    <xdr:to>
      <xdr:col>5</xdr:col>
      <xdr:colOff>671090</xdr:colOff>
      <xdr:row>77</xdr:row>
      <xdr:rowOff>171286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D5D34D2D-A5B9-5D6D-84DF-CB4B3CB8AD3C}"/>
            </a:ext>
          </a:extLst>
        </xdr:cNvPr>
        <xdr:cNvSpPr/>
      </xdr:nvSpPr>
      <xdr:spPr>
        <a:xfrm>
          <a:off x="13574933752" y="15494680"/>
          <a:ext cx="133047" cy="157238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229811</xdr:colOff>
      <xdr:row>155</xdr:row>
      <xdr:rowOff>182034</xdr:rowOff>
    </xdr:from>
    <xdr:to>
      <xdr:col>5</xdr:col>
      <xdr:colOff>235858</xdr:colOff>
      <xdr:row>166</xdr:row>
      <xdr:rowOff>73177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768229B8-9980-2247-B8E7-1014F611BA7D}"/>
            </a:ext>
          </a:extLst>
        </xdr:cNvPr>
        <xdr:cNvCxnSpPr/>
      </xdr:nvCxnSpPr>
      <xdr:spPr>
        <a:xfrm flipH="1" flipV="1">
          <a:off x="13570155618" y="26126320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254000</xdr:colOff>
      <xdr:row>165</xdr:row>
      <xdr:rowOff>163891</xdr:rowOff>
    </xdr:from>
    <xdr:to>
      <xdr:col>5</xdr:col>
      <xdr:colOff>411239</xdr:colOff>
      <xdr:row>165</xdr:row>
      <xdr:rowOff>169939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2515990D-9DE9-D44E-8636-F54085569129}"/>
            </a:ext>
          </a:extLst>
        </xdr:cNvPr>
        <xdr:cNvCxnSpPr/>
      </xdr:nvCxnSpPr>
      <xdr:spPr>
        <a:xfrm flipV="1">
          <a:off x="13569980237" y="28164367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211667</xdr:colOff>
      <xdr:row>155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0" name="TextBox 109">
              <a:extLst>
                <a:ext uri="{FF2B5EF4-FFF2-40B4-BE49-F238E27FC236}">
                  <a16:creationId xmlns:a16="http://schemas.microsoft.com/office/drawing/2014/main" id="{FB85A74B-3C3F-704C-81B7-89572FFC2C25}"/>
                </a:ext>
              </a:extLst>
            </xdr:cNvPr>
            <xdr:cNvSpPr txBox="1"/>
          </xdr:nvSpPr>
          <xdr:spPr>
            <a:xfrm>
              <a:off x="13569334607" y="2594428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0</xdr:colOff>
      <xdr:row>165</xdr:row>
      <xdr:rowOff>66523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1" name="TextBox 110">
              <a:extLst>
                <a:ext uri="{FF2B5EF4-FFF2-40B4-BE49-F238E27FC236}">
                  <a16:creationId xmlns:a16="http://schemas.microsoft.com/office/drawing/2014/main" id="{94D83D12-3931-B442-9918-7131BDCCA5D7}"/>
                </a:ext>
              </a:extLst>
            </xdr:cNvPr>
            <xdr:cNvSpPr txBox="1"/>
          </xdr:nvSpPr>
          <xdr:spPr>
            <a:xfrm>
              <a:off x="13572471857" y="2806699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175</xdr:row>
      <xdr:rowOff>0</xdr:rowOff>
    </xdr:from>
    <xdr:to>
      <xdr:col>4</xdr:col>
      <xdr:colOff>810382</xdr:colOff>
      <xdr:row>185</xdr:row>
      <xdr:rowOff>96762</xdr:rowOff>
    </xdr:to>
    <xdr:cxnSp macro="">
      <xdr:nvCxnSpPr>
        <xdr:cNvPr id="112" name="Straight Arrow Connector 111">
          <a:extLst>
            <a:ext uri="{FF2B5EF4-FFF2-40B4-BE49-F238E27FC236}">
              <a16:creationId xmlns:a16="http://schemas.microsoft.com/office/drawing/2014/main" id="{C3499AF8-30F6-7944-87D9-24DEC725AA27}"/>
            </a:ext>
          </a:extLst>
        </xdr:cNvPr>
        <xdr:cNvCxnSpPr/>
      </xdr:nvCxnSpPr>
      <xdr:spPr>
        <a:xfrm flipH="1" flipV="1">
          <a:off x="13570409618" y="30056667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184</xdr:row>
      <xdr:rowOff>187476</xdr:rowOff>
    </xdr:from>
    <xdr:to>
      <xdr:col>5</xdr:col>
      <xdr:colOff>157239</xdr:colOff>
      <xdr:row>184</xdr:row>
      <xdr:rowOff>193524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07C76ACB-B95E-3144-B6E6-D931855A337B}"/>
            </a:ext>
          </a:extLst>
        </xdr:cNvPr>
        <xdr:cNvCxnSpPr/>
      </xdr:nvCxnSpPr>
      <xdr:spPr>
        <a:xfrm flipV="1">
          <a:off x="13570234237" y="32094714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174</xdr:row>
      <xdr:rowOff>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4" name="TextBox 113">
              <a:extLst>
                <a:ext uri="{FF2B5EF4-FFF2-40B4-BE49-F238E27FC236}">
                  <a16:creationId xmlns:a16="http://schemas.microsoft.com/office/drawing/2014/main" id="{05AFBD48-D848-2B23-DCB9-2F45173BCDA1}"/>
                </a:ext>
              </a:extLst>
            </xdr:cNvPr>
            <xdr:cNvSpPr txBox="1"/>
          </xdr:nvSpPr>
          <xdr:spPr>
            <a:xfrm>
              <a:off x="13569582559" y="2985104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489857</xdr:colOff>
      <xdr:row>184</xdr:row>
      <xdr:rowOff>102809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5" name="TextBox 114">
              <a:extLst>
                <a:ext uri="{FF2B5EF4-FFF2-40B4-BE49-F238E27FC236}">
                  <a16:creationId xmlns:a16="http://schemas.microsoft.com/office/drawing/2014/main" id="{4291F185-6D1F-3951-9E87-92C6A16271F1}"/>
                </a:ext>
              </a:extLst>
            </xdr:cNvPr>
            <xdr:cNvSpPr txBox="1"/>
          </xdr:nvSpPr>
          <xdr:spPr>
            <a:xfrm>
              <a:off x="13572810524" y="32010047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196</xdr:row>
      <xdr:rowOff>205619</xdr:rowOff>
    </xdr:from>
    <xdr:to>
      <xdr:col>4</xdr:col>
      <xdr:colOff>810382</xdr:colOff>
      <xdr:row>207</xdr:row>
      <xdr:rowOff>96761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E7AA7F1C-314C-9C44-BA5C-129210330611}"/>
            </a:ext>
          </a:extLst>
        </xdr:cNvPr>
        <xdr:cNvCxnSpPr/>
      </xdr:nvCxnSpPr>
      <xdr:spPr>
        <a:xfrm flipH="1" flipV="1">
          <a:off x="13570409618" y="33346571"/>
          <a:ext cx="6047" cy="215295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206</xdr:row>
      <xdr:rowOff>187475</xdr:rowOff>
    </xdr:from>
    <xdr:to>
      <xdr:col>5</xdr:col>
      <xdr:colOff>157239</xdr:colOff>
      <xdr:row>206</xdr:row>
      <xdr:rowOff>193523</xdr:rowOff>
    </xdr:to>
    <xdr:cxnSp macro="">
      <xdr:nvCxnSpPr>
        <xdr:cNvPr id="117" name="Straight Arrow Connector 116">
          <a:extLst>
            <a:ext uri="{FF2B5EF4-FFF2-40B4-BE49-F238E27FC236}">
              <a16:creationId xmlns:a16="http://schemas.microsoft.com/office/drawing/2014/main" id="{AED9F2A1-C7A4-AA41-BC90-C391DB2D9890}"/>
            </a:ext>
          </a:extLst>
        </xdr:cNvPr>
        <xdr:cNvCxnSpPr/>
      </xdr:nvCxnSpPr>
      <xdr:spPr>
        <a:xfrm flipV="1">
          <a:off x="13570234237" y="35384618"/>
          <a:ext cx="2642810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195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8" name="TextBox 117">
              <a:extLst>
                <a:ext uri="{FF2B5EF4-FFF2-40B4-BE49-F238E27FC236}">
                  <a16:creationId xmlns:a16="http://schemas.microsoft.com/office/drawing/2014/main" id="{5DA0DD5B-A4DB-C942-9BEE-0DA458AE7295}"/>
                </a:ext>
              </a:extLst>
            </xdr:cNvPr>
            <xdr:cNvSpPr txBox="1"/>
          </xdr:nvSpPr>
          <xdr:spPr>
            <a:xfrm>
              <a:off x="13569582559" y="3314095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786191</xdr:colOff>
      <xdr:row>156</xdr:row>
      <xdr:rowOff>30238</xdr:rowOff>
    </xdr:from>
    <xdr:to>
      <xdr:col>3</xdr:col>
      <xdr:colOff>798286</xdr:colOff>
      <xdr:row>165</xdr:row>
      <xdr:rowOff>193524</xdr:rowOff>
    </xdr:to>
    <xdr:cxnSp macro="">
      <xdr:nvCxnSpPr>
        <xdr:cNvPr id="120" name="Straight Connector 119">
          <a:extLst>
            <a:ext uri="{FF2B5EF4-FFF2-40B4-BE49-F238E27FC236}">
              <a16:creationId xmlns:a16="http://schemas.microsoft.com/office/drawing/2014/main" id="{A71B6743-8FF4-153A-88B3-F87FC73CA760}"/>
            </a:ext>
          </a:extLst>
        </xdr:cNvPr>
        <xdr:cNvCxnSpPr/>
      </xdr:nvCxnSpPr>
      <xdr:spPr>
        <a:xfrm>
          <a:off x="13571250238" y="26180143"/>
          <a:ext cx="12095" cy="2013857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151191</xdr:colOff>
      <xdr:row>155</xdr:row>
      <xdr:rowOff>18143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1" name="TextBox 120">
              <a:extLst>
                <a:ext uri="{FF2B5EF4-FFF2-40B4-BE49-F238E27FC236}">
                  <a16:creationId xmlns:a16="http://schemas.microsoft.com/office/drawing/2014/main" id="{4EF70F17-869F-AA40-AE5D-1B0D2983B666}"/>
                </a:ext>
              </a:extLst>
            </xdr:cNvPr>
            <xdr:cNvSpPr txBox="1"/>
          </xdr:nvSpPr>
          <xdr:spPr>
            <a:xfrm>
              <a:off x="13570603143" y="25962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641047</xdr:colOff>
      <xdr:row>157</xdr:row>
      <xdr:rowOff>24191</xdr:rowOff>
    </xdr:from>
    <xdr:to>
      <xdr:col>4</xdr:col>
      <xdr:colOff>556382</xdr:colOff>
      <xdr:row>165</xdr:row>
      <xdr:rowOff>72572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64284A37-D0E4-3C4F-85D6-AC64005AFFC2}"/>
            </a:ext>
          </a:extLst>
        </xdr:cNvPr>
        <xdr:cNvCxnSpPr/>
      </xdr:nvCxnSpPr>
      <xdr:spPr>
        <a:xfrm flipV="1">
          <a:off x="13570663618" y="26379715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731761</xdr:colOff>
      <xdr:row>156</xdr:row>
      <xdr:rowOff>66524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3" name="TextBox 122">
              <a:extLst>
                <a:ext uri="{FF2B5EF4-FFF2-40B4-BE49-F238E27FC236}">
                  <a16:creationId xmlns:a16="http://schemas.microsoft.com/office/drawing/2014/main" id="{19FD87B0-408C-557F-9431-22C346E7CA5D}"/>
                </a:ext>
              </a:extLst>
            </xdr:cNvPr>
            <xdr:cNvSpPr txBox="1"/>
          </xdr:nvSpPr>
          <xdr:spPr>
            <a:xfrm>
              <a:off x="13571679620" y="2621642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725715</xdr:colOff>
      <xdr:row>161</xdr:row>
      <xdr:rowOff>175381</xdr:rowOff>
    </xdr:from>
    <xdr:to>
      <xdr:col>4</xdr:col>
      <xdr:colOff>30238</xdr:colOff>
      <xdr:row>162</xdr:row>
      <xdr:rowOff>127000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122172BF-62DC-4449-A512-255EEAA1103D}"/>
            </a:ext>
          </a:extLst>
        </xdr:cNvPr>
        <xdr:cNvSpPr/>
      </xdr:nvSpPr>
      <xdr:spPr>
        <a:xfrm>
          <a:off x="13571189762" y="2735338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2</xdr:col>
      <xdr:colOff>326571</xdr:colOff>
      <xdr:row>175</xdr:row>
      <xdr:rowOff>181428</xdr:rowOff>
    </xdr:from>
    <xdr:to>
      <xdr:col>4</xdr:col>
      <xdr:colOff>405190</xdr:colOff>
      <xdr:row>182</xdr:row>
      <xdr:rowOff>157238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C5A53C6C-66DB-F04C-9C34-9C5EE588DB47}"/>
            </a:ext>
          </a:extLst>
        </xdr:cNvPr>
        <xdr:cNvCxnSpPr/>
      </xdr:nvCxnSpPr>
      <xdr:spPr>
        <a:xfrm>
          <a:off x="13570814810" y="30238095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175</xdr:row>
      <xdr:rowOff>96763</xdr:rowOff>
    </xdr:from>
    <xdr:to>
      <xdr:col>4</xdr:col>
      <xdr:colOff>350763</xdr:colOff>
      <xdr:row>183</xdr:row>
      <xdr:rowOff>145144</xdr:rowOff>
    </xdr:to>
    <xdr:cxnSp macro="">
      <xdr:nvCxnSpPr>
        <xdr:cNvPr id="126" name="Straight Connector 125">
          <a:extLst>
            <a:ext uri="{FF2B5EF4-FFF2-40B4-BE49-F238E27FC236}">
              <a16:creationId xmlns:a16="http://schemas.microsoft.com/office/drawing/2014/main" id="{6836BBDE-737F-B94F-BAD0-2EFDE4BFCA3F}"/>
            </a:ext>
          </a:extLst>
        </xdr:cNvPr>
        <xdr:cNvCxnSpPr/>
      </xdr:nvCxnSpPr>
      <xdr:spPr>
        <a:xfrm flipV="1">
          <a:off x="13570869237" y="30153430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182</xdr:row>
      <xdr:rowOff>66523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9" name="TextBox 128">
              <a:extLst>
                <a:ext uri="{FF2B5EF4-FFF2-40B4-BE49-F238E27FC236}">
                  <a16:creationId xmlns:a16="http://schemas.microsoft.com/office/drawing/2014/main" id="{4251D64E-6E60-BE47-87A8-089AAD23D71B}"/>
                </a:ext>
              </a:extLst>
            </xdr:cNvPr>
            <xdr:cNvSpPr txBox="1"/>
          </xdr:nvSpPr>
          <xdr:spPr>
            <a:xfrm>
              <a:off x="13572084809" y="3156252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568477</xdr:colOff>
      <xdr:row>174</xdr:row>
      <xdr:rowOff>145143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0" name="TextBox 129">
              <a:extLst>
                <a:ext uri="{FF2B5EF4-FFF2-40B4-BE49-F238E27FC236}">
                  <a16:creationId xmlns:a16="http://schemas.microsoft.com/office/drawing/2014/main" id="{3B7B6F82-93E5-DE46-9DC2-6BA71D7EF8AC}"/>
                </a:ext>
              </a:extLst>
            </xdr:cNvPr>
            <xdr:cNvSpPr txBox="1"/>
          </xdr:nvSpPr>
          <xdr:spPr>
            <a:xfrm>
              <a:off x="13571842904" y="2999619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179</xdr:row>
      <xdr:rowOff>6048</xdr:rowOff>
    </xdr:from>
    <xdr:to>
      <xdr:col>3</xdr:col>
      <xdr:colOff>417286</xdr:colOff>
      <xdr:row>179</xdr:row>
      <xdr:rowOff>163286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8B34FDD3-760F-494E-A5C9-DEFF058D6CF6}"/>
            </a:ext>
          </a:extLst>
        </xdr:cNvPr>
        <xdr:cNvSpPr/>
      </xdr:nvSpPr>
      <xdr:spPr>
        <a:xfrm>
          <a:off x="13571631238" y="30885191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393889</xdr:colOff>
      <xdr:row>181</xdr:row>
      <xdr:rowOff>133995</xdr:rowOff>
    </xdr:from>
    <xdr:to>
      <xdr:col>4</xdr:col>
      <xdr:colOff>814030</xdr:colOff>
      <xdr:row>181</xdr:row>
      <xdr:rowOff>146090</xdr:rowOff>
    </xdr:to>
    <xdr:cxnSp macro="">
      <xdr:nvCxnSpPr>
        <xdr:cNvPr id="133" name="Straight Connector 132">
          <a:extLst>
            <a:ext uri="{FF2B5EF4-FFF2-40B4-BE49-F238E27FC236}">
              <a16:creationId xmlns:a16="http://schemas.microsoft.com/office/drawing/2014/main" id="{42795B98-B881-8116-CC9E-3FAAFA7F4C4F}"/>
            </a:ext>
          </a:extLst>
        </xdr:cNvPr>
        <xdr:cNvCxnSpPr/>
      </xdr:nvCxnSpPr>
      <xdr:spPr>
        <a:xfrm flipV="1">
          <a:off x="13520875970" y="37315687"/>
          <a:ext cx="2896641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812938</xdr:colOff>
      <xdr:row>181</xdr:row>
      <xdr:rowOff>24920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5" name="TextBox 134">
              <a:extLst>
                <a:ext uri="{FF2B5EF4-FFF2-40B4-BE49-F238E27FC236}">
                  <a16:creationId xmlns:a16="http://schemas.microsoft.com/office/drawing/2014/main" id="{E0E2A4DB-02A9-CE22-8110-55F3E44FAE81}"/>
                </a:ext>
              </a:extLst>
            </xdr:cNvPr>
            <xdr:cNvSpPr txBox="1"/>
          </xdr:nvSpPr>
          <xdr:spPr>
            <a:xfrm>
              <a:off x="13520471872" y="3720661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198</xdr:row>
      <xdr:rowOff>54428</xdr:rowOff>
    </xdr:from>
    <xdr:to>
      <xdr:col>4</xdr:col>
      <xdr:colOff>405190</xdr:colOff>
      <xdr:row>205</xdr:row>
      <xdr:rowOff>30237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60BB8D9F-9809-274B-90ED-FCF023B90D93}"/>
            </a:ext>
          </a:extLst>
        </xdr:cNvPr>
        <xdr:cNvCxnSpPr/>
      </xdr:nvCxnSpPr>
      <xdr:spPr>
        <a:xfrm>
          <a:off x="13570814810" y="33606618"/>
          <a:ext cx="1735666" cy="141514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197</xdr:row>
      <xdr:rowOff>175382</xdr:rowOff>
    </xdr:from>
    <xdr:to>
      <xdr:col>4</xdr:col>
      <xdr:colOff>350763</xdr:colOff>
      <xdr:row>206</xdr:row>
      <xdr:rowOff>18143</xdr:rowOff>
    </xdr:to>
    <xdr:cxnSp macro="">
      <xdr:nvCxnSpPr>
        <xdr:cNvPr id="139" name="Straight Connector 138">
          <a:extLst>
            <a:ext uri="{FF2B5EF4-FFF2-40B4-BE49-F238E27FC236}">
              <a16:creationId xmlns:a16="http://schemas.microsoft.com/office/drawing/2014/main" id="{ED96D24C-FB98-1949-96A4-A1427E7E3EC5}"/>
            </a:ext>
          </a:extLst>
        </xdr:cNvPr>
        <xdr:cNvCxnSpPr/>
      </xdr:nvCxnSpPr>
      <xdr:spPr>
        <a:xfrm flipV="1">
          <a:off x="13570869237" y="33521953"/>
          <a:ext cx="1572382" cy="169333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204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0" name="TextBox 139">
              <a:extLst>
                <a:ext uri="{FF2B5EF4-FFF2-40B4-BE49-F238E27FC236}">
                  <a16:creationId xmlns:a16="http://schemas.microsoft.com/office/drawing/2014/main" id="{2D37B1C7-9791-B244-97C4-B12E6ABC3052}"/>
                </a:ext>
              </a:extLst>
            </xdr:cNvPr>
            <xdr:cNvSpPr txBox="1"/>
          </xdr:nvSpPr>
          <xdr:spPr>
            <a:xfrm>
              <a:off x="13572084809" y="3493104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197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1" name="TextBox 140">
              <a:extLst>
                <a:ext uri="{FF2B5EF4-FFF2-40B4-BE49-F238E27FC236}">
                  <a16:creationId xmlns:a16="http://schemas.microsoft.com/office/drawing/2014/main" id="{BD50609A-01A4-5246-AD31-E4819A5CE755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201</xdr:row>
      <xdr:rowOff>84666</xdr:rowOff>
    </xdr:from>
    <xdr:to>
      <xdr:col>3</xdr:col>
      <xdr:colOff>417286</xdr:colOff>
      <xdr:row>202</xdr:row>
      <xdr:rowOff>36285</xdr:rowOff>
    </xdr:to>
    <xdr:sp macro="" textlink="">
      <xdr:nvSpPr>
        <xdr:cNvPr id="142" name="Oval 141">
          <a:extLst>
            <a:ext uri="{FF2B5EF4-FFF2-40B4-BE49-F238E27FC236}">
              <a16:creationId xmlns:a16="http://schemas.microsoft.com/office/drawing/2014/main" id="{CF29AF8D-8ADD-0B47-8D4C-13620A14292E}"/>
            </a:ext>
          </a:extLst>
        </xdr:cNvPr>
        <xdr:cNvSpPr/>
      </xdr:nvSpPr>
      <xdr:spPr>
        <a:xfrm>
          <a:off x="13571631238" y="3425371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204</xdr:row>
      <xdr:rowOff>30237</xdr:rowOff>
    </xdr:from>
    <xdr:to>
      <xdr:col>5</xdr:col>
      <xdr:colOff>6047</xdr:colOff>
      <xdr:row>204</xdr:row>
      <xdr:rowOff>42332</xdr:rowOff>
    </xdr:to>
    <xdr:cxnSp macro="">
      <xdr:nvCxnSpPr>
        <xdr:cNvPr id="143" name="Straight Connector 142">
          <a:extLst>
            <a:ext uri="{FF2B5EF4-FFF2-40B4-BE49-F238E27FC236}">
              <a16:creationId xmlns:a16="http://schemas.microsoft.com/office/drawing/2014/main" id="{1441FA42-8C3F-D945-9DC6-6D38964E7275}"/>
            </a:ext>
          </a:extLst>
        </xdr:cNvPr>
        <xdr:cNvCxnSpPr/>
      </xdr:nvCxnSpPr>
      <xdr:spPr>
        <a:xfrm flipV="1">
          <a:off x="13570385429" y="34816142"/>
          <a:ext cx="2908904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744555</xdr:colOff>
      <xdr:row>203</xdr:row>
      <xdr:rowOff>145141</xdr:rowOff>
    </xdr:from>
    <xdr:ext cx="852715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  <m:r>
                      <a:rPr lang="he-IL" sz="1100" b="0" i="0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P</m:t>
                        </m:r>
                      </m:e>
                      <m:sub>
                        <m:r>
                          <m:rPr>
                            <m:sty m:val="p"/>
                          </m:rPr>
                          <a:rPr lang="en-US" sz="1100" b="0" i="0">
                            <a:latin typeface="Cambria Math" panose="02040503050406030204" pitchFamily="18" charset="0"/>
                          </a:rPr>
                          <m:t>C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4" name="TextBox 143">
              <a:extLst>
                <a:ext uri="{FF2B5EF4-FFF2-40B4-BE49-F238E27FC236}">
                  <a16:creationId xmlns:a16="http://schemas.microsoft.com/office/drawing/2014/main" id="{AACE148C-E1BF-6347-8CC3-57AEE0904516}"/>
                </a:ext>
              </a:extLst>
            </xdr:cNvPr>
            <xdr:cNvSpPr txBox="1"/>
          </xdr:nvSpPr>
          <xdr:spPr>
            <a:xfrm>
              <a:off x="13520092730" y="41840218"/>
              <a:ext cx="852715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P_C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203</xdr:row>
      <xdr:rowOff>151190</xdr:rowOff>
    </xdr:from>
    <xdr:to>
      <xdr:col>4</xdr:col>
      <xdr:colOff>48381</xdr:colOff>
      <xdr:row>204</xdr:row>
      <xdr:rowOff>102809</xdr:rowOff>
    </xdr:to>
    <xdr:sp macro="" textlink="">
      <xdr:nvSpPr>
        <xdr:cNvPr id="145" name="Oval 144">
          <a:extLst>
            <a:ext uri="{FF2B5EF4-FFF2-40B4-BE49-F238E27FC236}">
              <a16:creationId xmlns:a16="http://schemas.microsoft.com/office/drawing/2014/main" id="{85CF11AB-52A8-2D44-A189-45E6CB943602}"/>
            </a:ext>
          </a:extLst>
        </xdr:cNvPr>
        <xdr:cNvSpPr/>
      </xdr:nvSpPr>
      <xdr:spPr>
        <a:xfrm>
          <a:off x="13571171619" y="34731476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203</xdr:row>
      <xdr:rowOff>157238</xdr:rowOff>
    </xdr:from>
    <xdr:to>
      <xdr:col>2</xdr:col>
      <xdr:colOff>616856</xdr:colOff>
      <xdr:row>204</xdr:row>
      <xdr:rowOff>108857</xdr:rowOff>
    </xdr:to>
    <xdr:sp macro="" textlink="">
      <xdr:nvSpPr>
        <xdr:cNvPr id="146" name="Oval 145">
          <a:extLst>
            <a:ext uri="{FF2B5EF4-FFF2-40B4-BE49-F238E27FC236}">
              <a16:creationId xmlns:a16="http://schemas.microsoft.com/office/drawing/2014/main" id="{17A7330B-38DE-084C-9225-5AA8A318B81B}"/>
            </a:ext>
          </a:extLst>
        </xdr:cNvPr>
        <xdr:cNvSpPr/>
      </xdr:nvSpPr>
      <xdr:spPr>
        <a:xfrm>
          <a:off x="13572260191" y="34737524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7</xdr:col>
      <xdr:colOff>180399</xdr:colOff>
      <xdr:row>24</xdr:row>
      <xdr:rowOff>16769</xdr:rowOff>
    </xdr:from>
    <xdr:to>
      <xdr:col>7</xdr:col>
      <xdr:colOff>277814</xdr:colOff>
      <xdr:row>27</xdr:row>
      <xdr:rowOff>106968</xdr:rowOff>
    </xdr:to>
    <xdr:sp macro="" textlink="">
      <xdr:nvSpPr>
        <xdr:cNvPr id="2" name="Right Brace 1">
          <a:extLst>
            <a:ext uri="{FF2B5EF4-FFF2-40B4-BE49-F238E27FC236}">
              <a16:creationId xmlns:a16="http://schemas.microsoft.com/office/drawing/2014/main" id="{0F3856AC-FBE6-A66F-CAA8-7F00CBD48469}"/>
            </a:ext>
          </a:extLst>
        </xdr:cNvPr>
        <xdr:cNvSpPr/>
      </xdr:nvSpPr>
      <xdr:spPr>
        <a:xfrm>
          <a:off x="13568456614" y="4987912"/>
          <a:ext cx="97415" cy="70705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557205</xdr:colOff>
      <xdr:row>22</xdr:row>
      <xdr:rowOff>131994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2AA75F4-D267-E42B-ECB7-6192960CFE09}"/>
                </a:ext>
              </a:extLst>
            </xdr:cNvPr>
            <xdr:cNvSpPr txBox="1"/>
          </xdr:nvSpPr>
          <xdr:spPr>
            <a:xfrm>
              <a:off x="13568160545" y="4691899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113597</xdr:colOff>
      <xdr:row>25</xdr:row>
      <xdr:rowOff>97632</xdr:rowOff>
    </xdr:from>
    <xdr:ext cx="16737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1A1F6873-464A-7A02-CB74-3CC8879002AD}"/>
                </a:ext>
              </a:extLst>
            </xdr:cNvPr>
            <xdr:cNvSpPr txBox="1"/>
          </xdr:nvSpPr>
          <xdr:spPr>
            <a:xfrm>
              <a:off x="13530069892" y="4181837"/>
              <a:ext cx="16737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592666</xdr:colOff>
      <xdr:row>25</xdr:row>
      <xdr:rowOff>184311</xdr:rowOff>
    </xdr:from>
    <xdr:to>
      <xdr:col>6</xdr:col>
      <xdr:colOff>622904</xdr:colOff>
      <xdr:row>30</xdr:row>
      <xdr:rowOff>117788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FD80D820-7FB4-262D-83BF-544037C95598}"/>
            </a:ext>
          </a:extLst>
        </xdr:cNvPr>
        <xdr:cNvCxnSpPr/>
      </xdr:nvCxnSpPr>
      <xdr:spPr>
        <a:xfrm>
          <a:off x="13498753785" y="4259245"/>
          <a:ext cx="30238" cy="94274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540881</xdr:colOff>
      <xdr:row>30</xdr:row>
      <xdr:rowOff>166085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94404015-9CC0-E955-5594-F585F55F3985}"/>
                </a:ext>
              </a:extLst>
            </xdr:cNvPr>
            <xdr:cNvSpPr txBox="1"/>
          </xdr:nvSpPr>
          <xdr:spPr>
            <a:xfrm>
              <a:off x="13497986320" y="5250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681260</xdr:colOff>
      <xdr:row>77</xdr:row>
      <xdr:rowOff>107481</xdr:rowOff>
    </xdr:from>
    <xdr:to>
      <xdr:col>6</xdr:col>
      <xdr:colOff>254000</xdr:colOff>
      <xdr:row>77</xdr:row>
      <xdr:rowOff>110613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CA74A0E-5E3A-8278-057A-72D6E8F553BE}"/>
            </a:ext>
          </a:extLst>
        </xdr:cNvPr>
        <xdr:cNvCxnSpPr/>
      </xdr:nvCxnSpPr>
      <xdr:spPr>
        <a:xfrm flipV="1">
          <a:off x="13553333484" y="14892739"/>
          <a:ext cx="400288" cy="3132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523996</xdr:colOff>
      <xdr:row>77</xdr:row>
      <xdr:rowOff>21240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372AD332-C2DA-E51D-E479-20B1C2488DD0}"/>
                </a:ext>
              </a:extLst>
            </xdr:cNvPr>
            <xdr:cNvSpPr txBox="1"/>
          </xdr:nvSpPr>
          <xdr:spPr>
            <a:xfrm>
              <a:off x="13573407120" y="15501872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495318</xdr:colOff>
      <xdr:row>80</xdr:row>
      <xdr:rowOff>164627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55CD56E9-DDE6-6B5E-27BB-365BCA7B3DE1}"/>
                </a:ext>
              </a:extLst>
            </xdr:cNvPr>
            <xdr:cNvSpPr txBox="1"/>
          </xdr:nvSpPr>
          <xdr:spPr>
            <a:xfrm>
              <a:off x="13552245988" y="1556440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535702</xdr:colOff>
      <xdr:row>80</xdr:row>
      <xdr:rowOff>174405</xdr:rowOff>
    </xdr:from>
    <xdr:to>
      <xdr:col>5</xdr:col>
      <xdr:colOff>668749</xdr:colOff>
      <xdr:row>81</xdr:row>
      <xdr:rowOff>126024</xdr:rowOff>
    </xdr:to>
    <xdr:sp macro="" textlink="">
      <xdr:nvSpPr>
        <xdr:cNvPr id="38" name="Oval 37">
          <a:extLst>
            <a:ext uri="{FF2B5EF4-FFF2-40B4-BE49-F238E27FC236}">
              <a16:creationId xmlns:a16="http://schemas.microsoft.com/office/drawing/2014/main" id="{67D6961F-BCD5-BD13-B2E3-CBAE171A5D84}"/>
            </a:ext>
          </a:extLst>
        </xdr:cNvPr>
        <xdr:cNvSpPr/>
      </xdr:nvSpPr>
      <xdr:spPr>
        <a:xfrm>
          <a:off x="13553746283" y="15574179"/>
          <a:ext cx="133047" cy="156458"/>
        </a:xfrm>
        <a:prstGeom prst="ellipse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2</xdr:col>
      <xdr:colOff>762320</xdr:colOff>
      <xdr:row>153</xdr:row>
      <xdr:rowOff>189258</xdr:rowOff>
    </xdr:from>
    <xdr:to>
      <xdr:col>4</xdr:col>
      <xdr:colOff>677655</xdr:colOff>
      <xdr:row>162</xdr:row>
      <xdr:rowOff>35517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982E2BDA-38C1-771F-AAED-8BBC2860BA76}"/>
            </a:ext>
          </a:extLst>
        </xdr:cNvPr>
        <xdr:cNvCxnSpPr/>
      </xdr:nvCxnSpPr>
      <xdr:spPr>
        <a:xfrm flipV="1">
          <a:off x="13518253380" y="24309152"/>
          <a:ext cx="1565998" cy="166535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24334</xdr:colOff>
      <xdr:row>153</xdr:row>
      <xdr:rowOff>59787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5" name="TextBox 44">
              <a:extLst>
                <a:ext uri="{FF2B5EF4-FFF2-40B4-BE49-F238E27FC236}">
                  <a16:creationId xmlns:a16="http://schemas.microsoft.com/office/drawing/2014/main" id="{58158D99-9A20-7AAC-32B5-D72802152C63}"/>
                </a:ext>
              </a:extLst>
            </xdr:cNvPr>
            <xdr:cNvSpPr txBox="1"/>
          </xdr:nvSpPr>
          <xdr:spPr>
            <a:xfrm>
              <a:off x="13519263174" y="2417968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697321</xdr:colOff>
      <xdr:row>158</xdr:row>
      <xdr:rowOff>84217</xdr:rowOff>
    </xdr:from>
    <xdr:to>
      <xdr:col>3</xdr:col>
      <xdr:colOff>704058</xdr:colOff>
      <xdr:row>161</xdr:row>
      <xdr:rowOff>124642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9412DA66-8728-2349-A87E-CF9E2372961B}"/>
            </a:ext>
          </a:extLst>
        </xdr:cNvPr>
        <xdr:cNvCxnSpPr/>
      </xdr:nvCxnSpPr>
      <xdr:spPr>
        <a:xfrm flipH="1" flipV="1">
          <a:off x="13519052308" y="25214721"/>
          <a:ext cx="6737" cy="64679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789028</xdr:colOff>
      <xdr:row>159</xdr:row>
      <xdr:rowOff>73262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1" name="TextBox 100">
              <a:extLst>
                <a:ext uri="{FF2B5EF4-FFF2-40B4-BE49-F238E27FC236}">
                  <a16:creationId xmlns:a16="http://schemas.microsoft.com/office/drawing/2014/main" id="{6D41C171-A60C-BE78-B5DE-21FBAE445D75}"/>
                </a:ext>
              </a:extLst>
            </xdr:cNvPr>
            <xdr:cNvSpPr txBox="1"/>
          </xdr:nvSpPr>
          <xdr:spPr>
            <a:xfrm>
              <a:off x="13518498480" y="2540588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739190</xdr:colOff>
      <xdr:row>158</xdr:row>
      <xdr:rowOff>3577</xdr:rowOff>
    </xdr:from>
    <xdr:to>
      <xdr:col>4</xdr:col>
      <xdr:colOff>43713</xdr:colOff>
      <xdr:row>158</xdr:row>
      <xdr:rowOff>157318</xdr:rowOff>
    </xdr:to>
    <xdr:sp macro="" textlink="">
      <xdr:nvSpPr>
        <xdr:cNvPr id="102" name="Oval 101">
          <a:extLst>
            <a:ext uri="{FF2B5EF4-FFF2-40B4-BE49-F238E27FC236}">
              <a16:creationId xmlns:a16="http://schemas.microsoft.com/office/drawing/2014/main" id="{724D11F2-91D1-D3DD-162D-870DD7905306}"/>
            </a:ext>
          </a:extLst>
        </xdr:cNvPr>
        <xdr:cNvSpPr/>
      </xdr:nvSpPr>
      <xdr:spPr>
        <a:xfrm>
          <a:off x="13518887322" y="2513408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101062</xdr:colOff>
      <xdr:row>158</xdr:row>
      <xdr:rowOff>84217</xdr:rowOff>
    </xdr:from>
    <xdr:to>
      <xdr:col>5</xdr:col>
      <xdr:colOff>195385</xdr:colOff>
      <xdr:row>158</xdr:row>
      <xdr:rowOff>90955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376E8AA1-C7FE-C6E7-C7A4-A6249B2FFA3B}"/>
            </a:ext>
          </a:extLst>
        </xdr:cNvPr>
        <xdr:cNvCxnSpPr/>
      </xdr:nvCxnSpPr>
      <xdr:spPr>
        <a:xfrm flipH="1" flipV="1">
          <a:off x="13517910318" y="25214721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671124</xdr:colOff>
      <xdr:row>157</xdr:row>
      <xdr:rowOff>170955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5" name="TextBox 104">
              <a:extLst>
                <a:ext uri="{FF2B5EF4-FFF2-40B4-BE49-F238E27FC236}">
                  <a16:creationId xmlns:a16="http://schemas.microsoft.com/office/drawing/2014/main" id="{AC6A2C3F-5114-9343-6166-A01D96F066BE}"/>
                </a:ext>
              </a:extLst>
            </xdr:cNvPr>
            <xdr:cNvSpPr txBox="1"/>
          </xdr:nvSpPr>
          <xdr:spPr>
            <a:xfrm>
              <a:off x="13516965721" y="2509933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𝑃_𝐶=𝑃_1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67375</xdr:colOff>
      <xdr:row>162</xdr:row>
      <xdr:rowOff>84217</xdr:rowOff>
    </xdr:from>
    <xdr:to>
      <xdr:col>5</xdr:col>
      <xdr:colOff>161698</xdr:colOff>
      <xdr:row>162</xdr:row>
      <xdr:rowOff>90955</xdr:rowOff>
    </xdr:to>
    <xdr:cxnSp macro="">
      <xdr:nvCxnSpPr>
        <xdr:cNvPr id="106" name="Straight Connector 105">
          <a:extLst>
            <a:ext uri="{FF2B5EF4-FFF2-40B4-BE49-F238E27FC236}">
              <a16:creationId xmlns:a16="http://schemas.microsoft.com/office/drawing/2014/main" id="{B57C8F99-BA84-1E8F-94F7-882188E04779}"/>
            </a:ext>
          </a:extLst>
        </xdr:cNvPr>
        <xdr:cNvCxnSpPr/>
      </xdr:nvCxnSpPr>
      <xdr:spPr>
        <a:xfrm flipH="1" flipV="1">
          <a:off x="13517944005" y="26023209"/>
          <a:ext cx="919655" cy="6738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677862</xdr:colOff>
      <xdr:row>161</xdr:row>
      <xdr:rowOff>187799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7" name="TextBox 106">
              <a:extLst>
                <a:ext uri="{FF2B5EF4-FFF2-40B4-BE49-F238E27FC236}">
                  <a16:creationId xmlns:a16="http://schemas.microsoft.com/office/drawing/2014/main" id="{55F574F6-B53C-EFFA-130C-390A9F616199}"/>
                </a:ext>
              </a:extLst>
            </xdr:cNvPr>
            <xdr:cNvSpPr txBox="1"/>
          </xdr:nvSpPr>
          <xdr:spPr>
            <a:xfrm>
              <a:off x="13516958983" y="25924669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𝑃_𝑃=𝑃_0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23580</xdr:colOff>
      <xdr:row>158</xdr:row>
      <xdr:rowOff>171804</xdr:rowOff>
    </xdr:from>
    <xdr:to>
      <xdr:col>5</xdr:col>
      <xdr:colOff>205490</xdr:colOff>
      <xdr:row>162</xdr:row>
      <xdr:rowOff>30318</xdr:rowOff>
    </xdr:to>
    <xdr:sp macro="" textlink="">
      <xdr:nvSpPr>
        <xdr:cNvPr id="119" name="Rectangle 118">
          <a:extLst>
            <a:ext uri="{FF2B5EF4-FFF2-40B4-BE49-F238E27FC236}">
              <a16:creationId xmlns:a16="http://schemas.microsoft.com/office/drawing/2014/main" id="{6A447AA5-E972-AC7C-711C-E1A27BDF6390}"/>
            </a:ext>
          </a:extLst>
        </xdr:cNvPr>
        <xdr:cNvSpPr/>
      </xdr:nvSpPr>
      <xdr:spPr>
        <a:xfrm>
          <a:off x="13517900213" y="25302308"/>
          <a:ext cx="1007242" cy="6670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הכנסות</a:t>
          </a:r>
          <a:r>
            <a:rPr lang="he-IL" sz="1100" baseline="0"/>
            <a:t> הממשלה ממסים</a:t>
          </a:r>
          <a:endParaRPr lang="en-US" sz="1100"/>
        </a:p>
      </xdr:txBody>
    </xdr:sp>
    <xdr:clientData/>
  </xdr:twoCellAnchor>
  <xdr:oneCellAnchor>
    <xdr:from>
      <xdr:col>3</xdr:col>
      <xdr:colOff>691337</xdr:colOff>
      <xdr:row>163</xdr:row>
      <xdr:rowOff>29469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7" name="TextBox 126">
              <a:extLst>
                <a:ext uri="{FF2B5EF4-FFF2-40B4-BE49-F238E27FC236}">
                  <a16:creationId xmlns:a16="http://schemas.microsoft.com/office/drawing/2014/main" id="{4703F66F-655A-74AD-398A-F2B0B76AB6C7}"/>
                </a:ext>
              </a:extLst>
            </xdr:cNvPr>
            <xdr:cNvSpPr txBox="1"/>
          </xdr:nvSpPr>
          <xdr:spPr>
            <a:xfrm>
              <a:off x="13517770839" y="26170583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23578</xdr:colOff>
      <xdr:row>162</xdr:row>
      <xdr:rowOff>116220</xdr:rowOff>
    </xdr:from>
    <xdr:to>
      <xdr:col>5</xdr:col>
      <xdr:colOff>186962</xdr:colOff>
      <xdr:row>163</xdr:row>
      <xdr:rowOff>43792</xdr:rowOff>
    </xdr:to>
    <xdr:sp macro="" textlink="">
      <xdr:nvSpPr>
        <xdr:cNvPr id="128" name="Left Brace 127">
          <a:extLst>
            <a:ext uri="{FF2B5EF4-FFF2-40B4-BE49-F238E27FC236}">
              <a16:creationId xmlns:a16="http://schemas.microsoft.com/office/drawing/2014/main" id="{B0E8C12D-6B75-5E08-2803-60F5F53AF73A}"/>
            </a:ext>
          </a:extLst>
        </xdr:cNvPr>
        <xdr:cNvSpPr/>
      </xdr:nvSpPr>
      <xdr:spPr>
        <a:xfrm rot="16200000">
          <a:off x="13518348252" y="25625701"/>
          <a:ext cx="129694" cy="98871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446441</xdr:colOff>
      <xdr:row>179</xdr:row>
      <xdr:rowOff>75964</xdr:rowOff>
    </xdr:from>
    <xdr:to>
      <xdr:col>4</xdr:col>
      <xdr:colOff>739262</xdr:colOff>
      <xdr:row>179</xdr:row>
      <xdr:rowOff>84979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B8BA4708-03C8-328E-3ADF-CD1CB43AAF81}"/>
            </a:ext>
          </a:extLst>
        </xdr:cNvPr>
        <xdr:cNvCxnSpPr/>
      </xdr:nvCxnSpPr>
      <xdr:spPr>
        <a:xfrm>
          <a:off x="13520950738" y="36847349"/>
          <a:ext cx="1118321" cy="901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737648</xdr:colOff>
      <xdr:row>178</xdr:row>
      <xdr:rowOff>164215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9" name="TextBox 158">
              <a:extLst>
                <a:ext uri="{FF2B5EF4-FFF2-40B4-BE49-F238E27FC236}">
                  <a16:creationId xmlns:a16="http://schemas.microsoft.com/office/drawing/2014/main" id="{7A28400D-AD1A-4E26-2420-DAEB788EDD86}"/>
                </a:ext>
              </a:extLst>
            </xdr:cNvPr>
            <xdr:cNvSpPr txBox="1"/>
          </xdr:nvSpPr>
          <xdr:spPr>
            <a:xfrm>
              <a:off x="13517788197" y="29337159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67276</xdr:colOff>
      <xdr:row>184</xdr:row>
      <xdr:rowOff>197902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4" name="TextBox 163">
              <a:extLst>
                <a:ext uri="{FF2B5EF4-FFF2-40B4-BE49-F238E27FC236}">
                  <a16:creationId xmlns:a16="http://schemas.microsoft.com/office/drawing/2014/main" id="{ED3F7269-F005-E380-38A4-684B34226F2B}"/>
                </a:ext>
              </a:extLst>
            </xdr:cNvPr>
            <xdr:cNvSpPr txBox="1"/>
          </xdr:nvSpPr>
          <xdr:spPr>
            <a:xfrm>
              <a:off x="13519283900" y="30583578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513311</xdr:colOff>
      <xdr:row>181</xdr:row>
      <xdr:rowOff>73422</xdr:rowOff>
    </xdr:from>
    <xdr:to>
      <xdr:col>2</xdr:col>
      <xdr:colOff>646358</xdr:colOff>
      <xdr:row>182</xdr:row>
      <xdr:rowOff>28538</xdr:rowOff>
    </xdr:to>
    <xdr:sp macro="" textlink="">
      <xdr:nvSpPr>
        <xdr:cNvPr id="165" name="Oval 164">
          <a:extLst>
            <a:ext uri="{FF2B5EF4-FFF2-40B4-BE49-F238E27FC236}">
              <a16:creationId xmlns:a16="http://schemas.microsoft.com/office/drawing/2014/main" id="{C29BB71F-7DEA-743F-58D8-EA241A3455B3}"/>
            </a:ext>
          </a:extLst>
        </xdr:cNvPr>
        <xdr:cNvSpPr/>
      </xdr:nvSpPr>
      <xdr:spPr>
        <a:xfrm>
          <a:off x="13519935340" y="29852732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3</xdr:col>
      <xdr:colOff>804783</xdr:colOff>
      <xdr:row>182</xdr:row>
      <xdr:rowOff>3946</xdr:rowOff>
    </xdr:from>
    <xdr:to>
      <xdr:col>3</xdr:col>
      <xdr:colOff>811938</xdr:colOff>
      <xdr:row>185</xdr:row>
      <xdr:rowOff>2358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9C4E45CC-4824-8058-10FF-FBA55584E7A5}"/>
            </a:ext>
          </a:extLst>
        </xdr:cNvPr>
        <xdr:cNvCxnSpPr/>
      </xdr:nvCxnSpPr>
      <xdr:spPr>
        <a:xfrm>
          <a:off x="13521703562" y="373907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317572</xdr:colOff>
      <xdr:row>184</xdr:row>
      <xdr:rowOff>173142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8" name="TextBox 167">
              <a:extLst>
                <a:ext uri="{FF2B5EF4-FFF2-40B4-BE49-F238E27FC236}">
                  <a16:creationId xmlns:a16="http://schemas.microsoft.com/office/drawing/2014/main" id="{DFD117C7-B86D-915F-AC95-2AFA7B291702}"/>
                </a:ext>
              </a:extLst>
            </xdr:cNvPr>
            <xdr:cNvSpPr txBox="1"/>
          </xdr:nvSpPr>
          <xdr:spPr>
            <a:xfrm>
              <a:off x="13522618238" y="37970296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</a:t>
              </a:r>
              <a:r>
                <a:rPr lang="he-IL" sz="1100" b="0" i="0">
                  <a:latin typeface="Cambria Math" panose="02040503050406030204" pitchFamily="18" charset="0"/>
                </a:rPr>
                <a:t>1(</a:t>
              </a:r>
              <a:r>
                <a:rPr lang="en-US" sz="1100" b="0" i="0">
                  <a:latin typeface="Cambria Math" panose="02040503050406030204" pitchFamily="18" charset="0"/>
                </a:rPr>
                <a:t>𝐷))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735645</xdr:colOff>
      <xdr:row>181</xdr:row>
      <xdr:rowOff>66685</xdr:rowOff>
    </xdr:from>
    <xdr:to>
      <xdr:col>4</xdr:col>
      <xdr:colOff>43361</xdr:colOff>
      <xdr:row>182</xdr:row>
      <xdr:rowOff>21801</xdr:rowOff>
    </xdr:to>
    <xdr:sp macro="" textlink="">
      <xdr:nvSpPr>
        <xdr:cNvPr id="169" name="Oval 168">
          <a:extLst>
            <a:ext uri="{FF2B5EF4-FFF2-40B4-BE49-F238E27FC236}">
              <a16:creationId xmlns:a16="http://schemas.microsoft.com/office/drawing/2014/main" id="{4CD596D6-F973-D255-5BCB-1E32B4F7D898}"/>
            </a:ext>
          </a:extLst>
        </xdr:cNvPr>
        <xdr:cNvSpPr/>
      </xdr:nvSpPr>
      <xdr:spPr>
        <a:xfrm>
          <a:off x="13518887674" y="29845995"/>
          <a:ext cx="133047" cy="157238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559036</xdr:colOff>
      <xdr:row>182</xdr:row>
      <xdr:rowOff>746</xdr:rowOff>
    </xdr:from>
    <xdr:to>
      <xdr:col>2</xdr:col>
      <xdr:colOff>566191</xdr:colOff>
      <xdr:row>184</xdr:row>
      <xdr:rowOff>204312</xdr:rowOff>
    </xdr:to>
    <xdr:cxnSp macro="">
      <xdr:nvCxnSpPr>
        <xdr:cNvPr id="170" name="Straight Connector 169">
          <a:extLst>
            <a:ext uri="{FF2B5EF4-FFF2-40B4-BE49-F238E27FC236}">
              <a16:creationId xmlns:a16="http://schemas.microsoft.com/office/drawing/2014/main" id="{DCCEAF07-0FEA-298C-1895-665BC5CDC1BF}"/>
            </a:ext>
          </a:extLst>
        </xdr:cNvPr>
        <xdr:cNvCxnSpPr/>
      </xdr:nvCxnSpPr>
      <xdr:spPr>
        <a:xfrm>
          <a:off x="13522774809" y="37387592"/>
          <a:ext cx="7155" cy="613874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611658</xdr:colOff>
      <xdr:row>184</xdr:row>
      <xdr:rowOff>171288</xdr:rowOff>
    </xdr:from>
    <xdr:ext cx="405190" cy="18556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1" name="TextBox 170">
              <a:extLst>
                <a:ext uri="{FF2B5EF4-FFF2-40B4-BE49-F238E27FC236}">
                  <a16:creationId xmlns:a16="http://schemas.microsoft.com/office/drawing/2014/main" id="{FE4F14E5-EB3E-58E8-D69C-74ED6610E375}"/>
                </a:ext>
              </a:extLst>
            </xdr:cNvPr>
            <xdr:cNvSpPr txBox="1"/>
          </xdr:nvSpPr>
          <xdr:spPr>
            <a:xfrm>
              <a:off x="13521498652" y="37968442"/>
              <a:ext cx="405190" cy="18556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𝑄_(2</a:t>
              </a:r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𝑆))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602998</xdr:colOff>
      <xdr:row>185</xdr:row>
      <xdr:rowOff>163383</xdr:rowOff>
    </xdr:from>
    <xdr:to>
      <xdr:col>3</xdr:col>
      <xdr:colOff>783222</xdr:colOff>
      <xdr:row>187</xdr:row>
      <xdr:rowOff>13475</xdr:rowOff>
    </xdr:to>
    <xdr:sp macro="" textlink="">
      <xdr:nvSpPr>
        <xdr:cNvPr id="172" name="Left Brace 171">
          <a:extLst>
            <a:ext uri="{FF2B5EF4-FFF2-40B4-BE49-F238E27FC236}">
              <a16:creationId xmlns:a16="http://schemas.microsoft.com/office/drawing/2014/main" id="{23FE5171-98A8-F2F9-A10D-729026386DA2}"/>
            </a:ext>
          </a:extLst>
        </xdr:cNvPr>
        <xdr:cNvSpPr/>
      </xdr:nvSpPr>
      <xdr:spPr>
        <a:xfrm rot="16200000">
          <a:off x="13519348754" y="30375571"/>
          <a:ext cx="254336" cy="1005556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564593</xdr:colOff>
      <xdr:row>198</xdr:row>
      <xdr:rowOff>186457</xdr:rowOff>
    </xdr:from>
    <xdr:to>
      <xdr:col>2</xdr:col>
      <xdr:colOff>578068</xdr:colOff>
      <xdr:row>203</xdr:row>
      <xdr:rowOff>119082</xdr:rowOff>
    </xdr:to>
    <xdr:cxnSp macro="">
      <xdr:nvCxnSpPr>
        <xdr:cNvPr id="174" name="Straight Arrow Connector 173">
          <a:extLst>
            <a:ext uri="{FF2B5EF4-FFF2-40B4-BE49-F238E27FC236}">
              <a16:creationId xmlns:a16="http://schemas.microsoft.com/office/drawing/2014/main" id="{BFA681FF-6EC1-656F-2126-224D26F2A6C5}"/>
            </a:ext>
          </a:extLst>
        </xdr:cNvPr>
        <xdr:cNvCxnSpPr/>
      </xdr:nvCxnSpPr>
      <xdr:spPr>
        <a:xfrm flipH="1">
          <a:off x="13522762932" y="40855765"/>
          <a:ext cx="13475" cy="95839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262950</xdr:colOff>
      <xdr:row>198</xdr:row>
      <xdr:rowOff>109523</xdr:rowOff>
    </xdr:from>
    <xdr:to>
      <xdr:col>3</xdr:col>
      <xdr:colOff>178285</xdr:colOff>
      <xdr:row>206</xdr:row>
      <xdr:rowOff>154406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BA48F74F-E514-C1D9-5B4D-D51A3A6ACF88}"/>
            </a:ext>
          </a:extLst>
        </xdr:cNvPr>
        <xdr:cNvCxnSpPr/>
      </xdr:nvCxnSpPr>
      <xdr:spPr>
        <a:xfrm flipV="1">
          <a:off x="13522337215" y="40778831"/>
          <a:ext cx="1566335" cy="168611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309585</xdr:colOff>
      <xdr:row>199</xdr:row>
      <xdr:rowOff>39244</xdr:rowOff>
    </xdr:from>
    <xdr:to>
      <xdr:col>2</xdr:col>
      <xdr:colOff>471282</xdr:colOff>
      <xdr:row>202</xdr:row>
      <xdr:rowOff>190499</xdr:rowOff>
    </xdr:to>
    <xdr:sp macro="" textlink="">
      <xdr:nvSpPr>
        <xdr:cNvPr id="178" name="Right Brace 177">
          <a:extLst>
            <a:ext uri="{FF2B5EF4-FFF2-40B4-BE49-F238E27FC236}">
              <a16:creationId xmlns:a16="http://schemas.microsoft.com/office/drawing/2014/main" id="{99BA8D29-6E66-C5E0-84D6-1E0FA6274582}"/>
            </a:ext>
          </a:extLst>
        </xdr:cNvPr>
        <xdr:cNvSpPr/>
      </xdr:nvSpPr>
      <xdr:spPr>
        <a:xfrm>
          <a:off x="13522869718" y="40913706"/>
          <a:ext cx="161697" cy="766716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339406</xdr:colOff>
      <xdr:row>197</xdr:row>
      <xdr:rowOff>148176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9" name="TextBox 178">
              <a:extLst>
                <a:ext uri="{FF2B5EF4-FFF2-40B4-BE49-F238E27FC236}">
                  <a16:creationId xmlns:a16="http://schemas.microsoft.com/office/drawing/2014/main" id="{13AD9477-11B9-BC54-938A-33A42D94A709}"/>
                </a:ext>
              </a:extLst>
            </xdr:cNvPr>
            <xdr:cNvSpPr txBox="1"/>
          </xdr:nvSpPr>
          <xdr:spPr>
            <a:xfrm>
              <a:off x="13523358404" y="40612330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338226</xdr:colOff>
      <xdr:row>200</xdr:row>
      <xdr:rowOff>132342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0" name="TextBox 179">
              <a:extLst>
                <a:ext uri="{FF2B5EF4-FFF2-40B4-BE49-F238E27FC236}">
                  <a16:creationId xmlns:a16="http://schemas.microsoft.com/office/drawing/2014/main" id="{32D0C293-A4B7-3791-D8B0-F7124ADB4B78}"/>
                </a:ext>
              </a:extLst>
            </xdr:cNvPr>
            <xdr:cNvSpPr txBox="1"/>
          </xdr:nvSpPr>
          <xdr:spPr>
            <a:xfrm>
              <a:off x="13522534084" y="41211957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804335</xdr:colOff>
      <xdr:row>218</xdr:row>
      <xdr:rowOff>205619</xdr:rowOff>
    </xdr:from>
    <xdr:to>
      <xdr:col>4</xdr:col>
      <xdr:colOff>810382</xdr:colOff>
      <xdr:row>229</xdr:row>
      <xdr:rowOff>96761</xdr:rowOff>
    </xdr:to>
    <xdr:cxnSp macro="">
      <xdr:nvCxnSpPr>
        <xdr:cNvPr id="181" name="Straight Arrow Connector 180">
          <a:extLst>
            <a:ext uri="{FF2B5EF4-FFF2-40B4-BE49-F238E27FC236}">
              <a16:creationId xmlns:a16="http://schemas.microsoft.com/office/drawing/2014/main" id="{3A231A6E-D5D7-8141-A73A-B91EC5D61874}"/>
            </a:ext>
          </a:extLst>
        </xdr:cNvPr>
        <xdr:cNvCxnSpPr/>
      </xdr:nvCxnSpPr>
      <xdr:spPr>
        <a:xfrm flipH="1" flipV="1">
          <a:off x="13518120653" y="32612516"/>
          <a:ext cx="6047" cy="21144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228</xdr:row>
      <xdr:rowOff>187475</xdr:rowOff>
    </xdr:from>
    <xdr:to>
      <xdr:col>5</xdr:col>
      <xdr:colOff>157239</xdr:colOff>
      <xdr:row>228</xdr:row>
      <xdr:rowOff>193523</xdr:rowOff>
    </xdr:to>
    <xdr:cxnSp macro="">
      <xdr:nvCxnSpPr>
        <xdr:cNvPr id="182" name="Straight Arrow Connector 181">
          <a:extLst>
            <a:ext uri="{FF2B5EF4-FFF2-40B4-BE49-F238E27FC236}">
              <a16:creationId xmlns:a16="http://schemas.microsoft.com/office/drawing/2014/main" id="{E5F7F93D-D168-E74C-8F18-BAB1F79C3D9A}"/>
            </a:ext>
          </a:extLst>
        </xdr:cNvPr>
        <xdr:cNvCxnSpPr/>
      </xdr:nvCxnSpPr>
      <xdr:spPr>
        <a:xfrm flipV="1">
          <a:off x="13517948464" y="34615592"/>
          <a:ext cx="2633234" cy="604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792239</xdr:colOff>
      <xdr:row>217</xdr:row>
      <xdr:rowOff>205619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3" name="TextBox 182">
              <a:extLst>
                <a:ext uri="{FF2B5EF4-FFF2-40B4-BE49-F238E27FC236}">
                  <a16:creationId xmlns:a16="http://schemas.microsoft.com/office/drawing/2014/main" id="{3B72953B-9385-FA43-865E-0E393A72D6C3}"/>
                </a:ext>
              </a:extLst>
            </xdr:cNvPr>
            <xdr:cNvSpPr txBox="1"/>
          </xdr:nvSpPr>
          <xdr:spPr>
            <a:xfrm>
              <a:off x="13517290401" y="32410394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326571</xdr:colOff>
      <xdr:row>220</xdr:row>
      <xdr:rowOff>54428</xdr:rowOff>
    </xdr:from>
    <xdr:to>
      <xdr:col>4</xdr:col>
      <xdr:colOff>405190</xdr:colOff>
      <xdr:row>227</xdr:row>
      <xdr:rowOff>30237</xdr:rowOff>
    </xdr:to>
    <xdr:cxnSp macro="">
      <xdr:nvCxnSpPr>
        <xdr:cNvPr id="184" name="Straight Connector 183">
          <a:extLst>
            <a:ext uri="{FF2B5EF4-FFF2-40B4-BE49-F238E27FC236}">
              <a16:creationId xmlns:a16="http://schemas.microsoft.com/office/drawing/2014/main" id="{CF43C0C4-EBD5-4343-8939-700483E8A481}"/>
            </a:ext>
          </a:extLst>
        </xdr:cNvPr>
        <xdr:cNvCxnSpPr/>
      </xdr:nvCxnSpPr>
      <xdr:spPr>
        <a:xfrm>
          <a:off x="13518525845" y="32865569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435428</xdr:colOff>
      <xdr:row>219</xdr:row>
      <xdr:rowOff>175382</xdr:rowOff>
    </xdr:from>
    <xdr:to>
      <xdr:col>4</xdr:col>
      <xdr:colOff>350763</xdr:colOff>
      <xdr:row>228</xdr:row>
      <xdr:rowOff>18143</xdr:rowOff>
    </xdr:to>
    <xdr:cxnSp macro="">
      <xdr:nvCxnSpPr>
        <xdr:cNvPr id="185" name="Straight Connector 184">
          <a:extLst>
            <a:ext uri="{FF2B5EF4-FFF2-40B4-BE49-F238E27FC236}">
              <a16:creationId xmlns:a16="http://schemas.microsoft.com/office/drawing/2014/main" id="{FF9D95E7-72D1-CD48-8986-48296C3A80D2}"/>
            </a:ext>
          </a:extLst>
        </xdr:cNvPr>
        <xdr:cNvCxnSpPr/>
      </xdr:nvCxnSpPr>
      <xdr:spPr>
        <a:xfrm flipV="1">
          <a:off x="13518580272" y="32784401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1</xdr:col>
      <xdr:colOff>326572</xdr:colOff>
      <xdr:row>226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6" name="TextBox 185">
              <a:extLst>
                <a:ext uri="{FF2B5EF4-FFF2-40B4-BE49-F238E27FC236}">
                  <a16:creationId xmlns:a16="http://schemas.microsoft.com/office/drawing/2014/main" id="{A9D4D767-CFC3-F24A-BB3D-9DEFDCD400D2}"/>
                </a:ext>
              </a:extLst>
            </xdr:cNvPr>
            <xdr:cNvSpPr txBox="1"/>
          </xdr:nvSpPr>
          <xdr:spPr>
            <a:xfrm>
              <a:off x="13519786267" y="34169014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544896</xdr:colOff>
      <xdr:row>219</xdr:row>
      <xdr:rowOff>34987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7" name="TextBox 186">
              <a:extLst>
                <a:ext uri="{FF2B5EF4-FFF2-40B4-BE49-F238E27FC236}">
                  <a16:creationId xmlns:a16="http://schemas.microsoft.com/office/drawing/2014/main" id="{6C66CED7-208D-2B49-A32B-2B70AB9CA50E}"/>
                </a:ext>
              </a:extLst>
            </xdr:cNvPr>
            <xdr:cNvSpPr txBox="1"/>
          </xdr:nvSpPr>
          <xdr:spPr>
            <a:xfrm>
              <a:off x="13519567943" y="3264400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284239</xdr:colOff>
      <xdr:row>223</xdr:row>
      <xdr:rowOff>84666</xdr:rowOff>
    </xdr:from>
    <xdr:to>
      <xdr:col>3</xdr:col>
      <xdr:colOff>417286</xdr:colOff>
      <xdr:row>224</xdr:row>
      <xdr:rowOff>36285</xdr:rowOff>
    </xdr:to>
    <xdr:sp macro="" textlink="">
      <xdr:nvSpPr>
        <xdr:cNvPr id="188" name="Oval 187">
          <a:extLst>
            <a:ext uri="{FF2B5EF4-FFF2-40B4-BE49-F238E27FC236}">
              <a16:creationId xmlns:a16="http://schemas.microsoft.com/office/drawing/2014/main" id="{32F11B39-17C4-E54C-A6A9-9767E7507F4E}"/>
            </a:ext>
          </a:extLst>
        </xdr:cNvPr>
        <xdr:cNvSpPr/>
      </xdr:nvSpPr>
      <xdr:spPr>
        <a:xfrm>
          <a:off x="13519339080" y="33502173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411238</xdr:colOff>
      <xdr:row>226</xdr:row>
      <xdr:rowOff>30237</xdr:rowOff>
    </xdr:from>
    <xdr:to>
      <xdr:col>5</xdr:col>
      <xdr:colOff>6047</xdr:colOff>
      <xdr:row>226</xdr:row>
      <xdr:rowOff>42332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B789023D-18C3-8D4F-A7C5-102A1E09F67F}"/>
            </a:ext>
          </a:extLst>
        </xdr:cNvPr>
        <xdr:cNvCxnSpPr/>
      </xdr:nvCxnSpPr>
      <xdr:spPr>
        <a:xfrm flipV="1">
          <a:off x="13518099656" y="34054110"/>
          <a:ext cx="2896135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798285</xdr:colOff>
      <xdr:row>225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0" name="TextBox 189">
              <a:extLst>
                <a:ext uri="{FF2B5EF4-FFF2-40B4-BE49-F238E27FC236}">
                  <a16:creationId xmlns:a16="http://schemas.microsoft.com/office/drawing/2014/main" id="{D04B5A34-BC49-8D42-8CD9-5FFA368E2035}"/>
                </a:ext>
              </a:extLst>
            </xdr:cNvPr>
            <xdr:cNvSpPr txBox="1"/>
          </xdr:nvSpPr>
          <xdr:spPr>
            <a:xfrm>
              <a:off x="13517727560" y="33966892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743858</xdr:colOff>
      <xdr:row>225</xdr:row>
      <xdr:rowOff>151190</xdr:rowOff>
    </xdr:from>
    <xdr:to>
      <xdr:col>4</xdr:col>
      <xdr:colOff>48381</xdr:colOff>
      <xdr:row>226</xdr:row>
      <xdr:rowOff>102809</xdr:rowOff>
    </xdr:to>
    <xdr:sp macro="" textlink="">
      <xdr:nvSpPr>
        <xdr:cNvPr id="191" name="Oval 190">
          <a:extLst>
            <a:ext uri="{FF2B5EF4-FFF2-40B4-BE49-F238E27FC236}">
              <a16:creationId xmlns:a16="http://schemas.microsoft.com/office/drawing/2014/main" id="{3BE9B7DB-A8E8-6740-9486-58BC4887D0F9}"/>
            </a:ext>
          </a:extLst>
        </xdr:cNvPr>
        <xdr:cNvSpPr/>
      </xdr:nvSpPr>
      <xdr:spPr>
        <a:xfrm>
          <a:off x="13518882654" y="33972941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2</xdr:col>
      <xdr:colOff>483809</xdr:colOff>
      <xdr:row>225</xdr:row>
      <xdr:rowOff>157238</xdr:rowOff>
    </xdr:from>
    <xdr:to>
      <xdr:col>2</xdr:col>
      <xdr:colOff>616856</xdr:colOff>
      <xdr:row>226</xdr:row>
      <xdr:rowOff>108857</xdr:rowOff>
    </xdr:to>
    <xdr:sp macro="" textlink="">
      <xdr:nvSpPr>
        <xdr:cNvPr id="192" name="Oval 191">
          <a:extLst>
            <a:ext uri="{FF2B5EF4-FFF2-40B4-BE49-F238E27FC236}">
              <a16:creationId xmlns:a16="http://schemas.microsoft.com/office/drawing/2014/main" id="{170585BA-7BE8-5445-A900-8DD7E7A215BD}"/>
            </a:ext>
          </a:extLst>
        </xdr:cNvPr>
        <xdr:cNvSpPr/>
      </xdr:nvSpPr>
      <xdr:spPr>
        <a:xfrm>
          <a:off x="13519964842" y="33978989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525517</xdr:colOff>
      <xdr:row>220</xdr:row>
      <xdr:rowOff>171804</xdr:rowOff>
    </xdr:from>
    <xdr:to>
      <xdr:col>2</xdr:col>
      <xdr:colOff>538992</xdr:colOff>
      <xdr:row>225</xdr:row>
      <xdr:rowOff>104429</xdr:rowOff>
    </xdr:to>
    <xdr:cxnSp macro="">
      <xdr:nvCxnSpPr>
        <xdr:cNvPr id="193" name="Straight Arrow Connector 192">
          <a:extLst>
            <a:ext uri="{FF2B5EF4-FFF2-40B4-BE49-F238E27FC236}">
              <a16:creationId xmlns:a16="http://schemas.microsoft.com/office/drawing/2014/main" id="{C84636A7-A16D-0449-B664-5CF2D2A2AF6B}"/>
            </a:ext>
          </a:extLst>
        </xdr:cNvPr>
        <xdr:cNvCxnSpPr/>
      </xdr:nvCxnSpPr>
      <xdr:spPr>
        <a:xfrm flipH="1">
          <a:off x="13520042706" y="32982945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341104</xdr:colOff>
      <xdr:row>220</xdr:row>
      <xdr:rowOff>104639</xdr:rowOff>
    </xdr:from>
    <xdr:to>
      <xdr:col>3</xdr:col>
      <xdr:colOff>256439</xdr:colOff>
      <xdr:row>228</xdr:row>
      <xdr:rowOff>149522</xdr:rowOff>
    </xdr:to>
    <xdr:cxnSp macro="">
      <xdr:nvCxnSpPr>
        <xdr:cNvPr id="194" name="Straight Connector 193">
          <a:extLst>
            <a:ext uri="{FF2B5EF4-FFF2-40B4-BE49-F238E27FC236}">
              <a16:creationId xmlns:a16="http://schemas.microsoft.com/office/drawing/2014/main" id="{6D2B8EFB-807F-0B40-914D-FDD0BB25EC21}"/>
            </a:ext>
          </a:extLst>
        </xdr:cNvPr>
        <xdr:cNvCxnSpPr/>
      </xdr:nvCxnSpPr>
      <xdr:spPr>
        <a:xfrm flipV="1">
          <a:off x="13519499927" y="32915780"/>
          <a:ext cx="1565998" cy="1661859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299815</xdr:colOff>
      <xdr:row>220</xdr:row>
      <xdr:rowOff>151591</xdr:rowOff>
    </xdr:from>
    <xdr:to>
      <xdr:col>2</xdr:col>
      <xdr:colOff>461512</xdr:colOff>
      <xdr:row>224</xdr:row>
      <xdr:rowOff>97692</xdr:rowOff>
    </xdr:to>
    <xdr:sp macro="" textlink="">
      <xdr:nvSpPr>
        <xdr:cNvPr id="195" name="Right Brace 194">
          <a:extLst>
            <a:ext uri="{FF2B5EF4-FFF2-40B4-BE49-F238E27FC236}">
              <a16:creationId xmlns:a16="http://schemas.microsoft.com/office/drawing/2014/main" id="{CFF1A5E8-4364-5B49-8CAF-A4E60F567A90}"/>
            </a:ext>
          </a:extLst>
        </xdr:cNvPr>
        <xdr:cNvSpPr/>
      </xdr:nvSpPr>
      <xdr:spPr>
        <a:xfrm>
          <a:off x="13520120186" y="32962732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437098</xdr:colOff>
      <xdr:row>219</xdr:row>
      <xdr:rowOff>109098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6" name="TextBox 195">
              <a:extLst>
                <a:ext uri="{FF2B5EF4-FFF2-40B4-BE49-F238E27FC236}">
                  <a16:creationId xmlns:a16="http://schemas.microsoft.com/office/drawing/2014/main" id="{D71AA624-0D06-CE4E-9B42-F947F05589C5}"/>
                </a:ext>
              </a:extLst>
            </xdr:cNvPr>
            <xdr:cNvSpPr txBox="1"/>
          </xdr:nvSpPr>
          <xdr:spPr>
            <a:xfrm>
              <a:off x="13520501073" y="32718117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352881</xdr:colOff>
      <xdr:row>222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7" name="TextBox 196">
              <a:extLst>
                <a:ext uri="{FF2B5EF4-FFF2-40B4-BE49-F238E27FC236}">
                  <a16:creationId xmlns:a16="http://schemas.microsoft.com/office/drawing/2014/main" id="{D2EAE1A2-3CE0-F846-96E4-4CC4468525D6}"/>
                </a:ext>
              </a:extLst>
            </xdr:cNvPr>
            <xdr:cNvSpPr txBox="1"/>
          </xdr:nvSpPr>
          <xdr:spPr>
            <a:xfrm>
              <a:off x="13519759958" y="33240266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564426</xdr:colOff>
      <xdr:row>220</xdr:row>
      <xdr:rowOff>129863</xdr:rowOff>
    </xdr:from>
    <xdr:to>
      <xdr:col>4</xdr:col>
      <xdr:colOff>766548</xdr:colOff>
      <xdr:row>225</xdr:row>
      <xdr:rowOff>183763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ED9E2EEA-FB12-DB73-2410-5D4A1B9DBC4D}"/>
            </a:ext>
          </a:extLst>
        </xdr:cNvPr>
        <xdr:cNvSpPr/>
      </xdr:nvSpPr>
      <xdr:spPr>
        <a:xfrm>
          <a:off x="13566146496" y="45132037"/>
          <a:ext cx="1858643" cy="1075422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5</xdr:col>
      <xdr:colOff>798382</xdr:colOff>
      <xdr:row>234</xdr:row>
      <xdr:rowOff>70743</xdr:rowOff>
    </xdr:from>
    <xdr:to>
      <xdr:col>5</xdr:col>
      <xdr:colOff>804335</xdr:colOff>
      <xdr:row>251</xdr:row>
      <xdr:rowOff>96761</xdr:rowOff>
    </xdr:to>
    <xdr:cxnSp macro="">
      <xdr:nvCxnSpPr>
        <xdr:cNvPr id="199" name="Straight Arrow Connector 198">
          <a:extLst>
            <a:ext uri="{FF2B5EF4-FFF2-40B4-BE49-F238E27FC236}">
              <a16:creationId xmlns:a16="http://schemas.microsoft.com/office/drawing/2014/main" id="{C60F1554-7B09-D141-8E84-D7AD4CB6472C}"/>
            </a:ext>
          </a:extLst>
        </xdr:cNvPr>
        <xdr:cNvCxnSpPr/>
      </xdr:nvCxnSpPr>
      <xdr:spPr>
        <a:xfrm flipV="1">
          <a:off x="13517301368" y="38339178"/>
          <a:ext cx="5953" cy="325997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250</xdr:row>
      <xdr:rowOff>178541</xdr:rowOff>
    </xdr:from>
    <xdr:to>
      <xdr:col>6</xdr:col>
      <xdr:colOff>157239</xdr:colOff>
      <xdr:row>250</xdr:row>
      <xdr:rowOff>193523</xdr:rowOff>
    </xdr:to>
    <xdr:cxnSp macro="">
      <xdr:nvCxnSpPr>
        <xdr:cNvPr id="200" name="Straight Arrow Connector 199">
          <a:extLst>
            <a:ext uri="{FF2B5EF4-FFF2-40B4-BE49-F238E27FC236}">
              <a16:creationId xmlns:a16="http://schemas.microsoft.com/office/drawing/2014/main" id="{5D7DCF0C-4239-184C-AAD2-80F23640E30A}"/>
            </a:ext>
          </a:extLst>
        </xdr:cNvPr>
        <xdr:cNvCxnSpPr/>
      </xdr:nvCxnSpPr>
      <xdr:spPr>
        <a:xfrm flipV="1">
          <a:off x="13517123133" y="41478806"/>
          <a:ext cx="5109228" cy="14982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759721</xdr:colOff>
      <xdr:row>233</xdr:row>
      <xdr:rowOff>99584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1" name="TextBox 200">
              <a:extLst>
                <a:ext uri="{FF2B5EF4-FFF2-40B4-BE49-F238E27FC236}">
                  <a16:creationId xmlns:a16="http://schemas.microsoft.com/office/drawing/2014/main" id="{82022F2C-F3F7-6345-8340-2574B047B1BA}"/>
                </a:ext>
              </a:extLst>
            </xdr:cNvPr>
            <xdr:cNvSpPr txBox="1"/>
          </xdr:nvSpPr>
          <xdr:spPr>
            <a:xfrm>
              <a:off x="13519256553" y="3849840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326571</xdr:colOff>
      <xdr:row>242</xdr:row>
      <xdr:rowOff>54428</xdr:rowOff>
    </xdr:from>
    <xdr:to>
      <xdr:col>5</xdr:col>
      <xdr:colOff>405190</xdr:colOff>
      <xdr:row>249</xdr:row>
      <xdr:rowOff>30237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A164617D-CE7C-A844-A7D2-0CCCEB7A3FB5}"/>
            </a:ext>
          </a:extLst>
        </xdr:cNvPr>
        <xdr:cNvCxnSpPr/>
      </xdr:nvCxnSpPr>
      <xdr:spPr>
        <a:xfrm>
          <a:off x="13518525845" y="36099521"/>
          <a:ext cx="1729282" cy="1390663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660265</xdr:colOff>
      <xdr:row>234</xdr:row>
      <xdr:rowOff>33687</xdr:rowOff>
    </xdr:from>
    <xdr:to>
      <xdr:col>5</xdr:col>
      <xdr:colOff>350763</xdr:colOff>
      <xdr:row>250</xdr:row>
      <xdr:rowOff>18143</xdr:rowOff>
    </xdr:to>
    <xdr:cxnSp macro="">
      <xdr:nvCxnSpPr>
        <xdr:cNvPr id="203" name="Straight Connector 202">
          <a:extLst>
            <a:ext uri="{FF2B5EF4-FFF2-40B4-BE49-F238E27FC236}">
              <a16:creationId xmlns:a16="http://schemas.microsoft.com/office/drawing/2014/main" id="{26D49557-0010-F848-977B-040041502190}"/>
            </a:ext>
          </a:extLst>
        </xdr:cNvPr>
        <xdr:cNvCxnSpPr/>
      </xdr:nvCxnSpPr>
      <xdr:spPr>
        <a:xfrm flipV="1">
          <a:off x="13517754940" y="38302122"/>
          <a:ext cx="2991824" cy="3016286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326572</xdr:colOff>
      <xdr:row>248</xdr:row>
      <xdr:rowOff>145141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𝐷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4" name="TextBox 203">
              <a:extLst>
                <a:ext uri="{FF2B5EF4-FFF2-40B4-BE49-F238E27FC236}">
                  <a16:creationId xmlns:a16="http://schemas.microsoft.com/office/drawing/2014/main" id="{E29E0933-4447-6247-ADD9-75F60428DA3E}"/>
                </a:ext>
              </a:extLst>
            </xdr:cNvPr>
            <xdr:cNvSpPr txBox="1"/>
          </xdr:nvSpPr>
          <xdr:spPr>
            <a:xfrm>
              <a:off x="13519786267" y="37402966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r>
                <a:rPr lang="he-IL" sz="1100" b="0" i="0">
                  <a:latin typeface="Cambria Math" panose="02040503050406030204" pitchFamily="18" charset="0"/>
                </a:rPr>
                <a:t>_0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781438</xdr:colOff>
      <xdr:row>233</xdr:row>
      <xdr:rowOff>76947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5" name="TextBox 204">
              <a:extLst>
                <a:ext uri="{FF2B5EF4-FFF2-40B4-BE49-F238E27FC236}">
                  <a16:creationId xmlns:a16="http://schemas.microsoft.com/office/drawing/2014/main" id="{2DFE3FEA-6331-D54D-827E-46571652021C}"/>
                </a:ext>
              </a:extLst>
            </xdr:cNvPr>
            <xdr:cNvSpPr txBox="1"/>
          </xdr:nvSpPr>
          <xdr:spPr>
            <a:xfrm>
              <a:off x="13522916372" y="38475771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284239</xdr:colOff>
      <xdr:row>245</xdr:row>
      <xdr:rowOff>84666</xdr:rowOff>
    </xdr:from>
    <xdr:to>
      <xdr:col>4</xdr:col>
      <xdr:colOff>417286</xdr:colOff>
      <xdr:row>246</xdr:row>
      <xdr:rowOff>36285</xdr:rowOff>
    </xdr:to>
    <xdr:sp macro="" textlink="">
      <xdr:nvSpPr>
        <xdr:cNvPr id="206" name="Oval 205">
          <a:extLst>
            <a:ext uri="{FF2B5EF4-FFF2-40B4-BE49-F238E27FC236}">
              <a16:creationId xmlns:a16="http://schemas.microsoft.com/office/drawing/2014/main" id="{CBD24EC2-38CD-1A40-AB50-F72CA4331AD2}"/>
            </a:ext>
          </a:extLst>
        </xdr:cNvPr>
        <xdr:cNvSpPr/>
      </xdr:nvSpPr>
      <xdr:spPr>
        <a:xfrm>
          <a:off x="13519339080" y="36736125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twoCellAnchor>
    <xdr:from>
      <xdr:col>1</xdr:col>
      <xdr:colOff>306552</xdr:colOff>
      <xdr:row>248</xdr:row>
      <xdr:rowOff>23581</xdr:rowOff>
    </xdr:from>
    <xdr:to>
      <xdr:col>6</xdr:col>
      <xdr:colOff>6047</xdr:colOff>
      <xdr:row>248</xdr:row>
      <xdr:rowOff>42332</xdr:rowOff>
    </xdr:to>
    <xdr:cxnSp macro="">
      <xdr:nvCxnSpPr>
        <xdr:cNvPr id="207" name="Straight Connector 206">
          <a:extLst>
            <a:ext uri="{FF2B5EF4-FFF2-40B4-BE49-F238E27FC236}">
              <a16:creationId xmlns:a16="http://schemas.microsoft.com/office/drawing/2014/main" id="{A5F0183C-D756-3F47-96A4-20BD5763932C}"/>
            </a:ext>
          </a:extLst>
        </xdr:cNvPr>
        <xdr:cNvCxnSpPr/>
      </xdr:nvCxnSpPr>
      <xdr:spPr>
        <a:xfrm flipV="1">
          <a:off x="13518099656" y="40919602"/>
          <a:ext cx="3826153" cy="18751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798285</xdr:colOff>
      <xdr:row>247</xdr:row>
      <xdr:rowOff>145141</xdr:rowOff>
    </xdr:from>
    <xdr:ext cx="405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𝑀𝐴𝑋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08" name="TextBox 207">
              <a:extLst>
                <a:ext uri="{FF2B5EF4-FFF2-40B4-BE49-F238E27FC236}">
                  <a16:creationId xmlns:a16="http://schemas.microsoft.com/office/drawing/2014/main" id="{EEF6599B-A453-A944-A665-2575F45BF759}"/>
                </a:ext>
              </a:extLst>
            </xdr:cNvPr>
            <xdr:cNvSpPr txBox="1"/>
          </xdr:nvSpPr>
          <xdr:spPr>
            <a:xfrm>
              <a:off x="13517727560" y="37200844"/>
              <a:ext cx="405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𝑃_𝑀𝐴𝑋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743858</xdr:colOff>
      <xdr:row>247</xdr:row>
      <xdr:rowOff>151190</xdr:rowOff>
    </xdr:from>
    <xdr:to>
      <xdr:col>5</xdr:col>
      <xdr:colOff>48381</xdr:colOff>
      <xdr:row>248</xdr:row>
      <xdr:rowOff>102809</xdr:rowOff>
    </xdr:to>
    <xdr:sp macro="" textlink="">
      <xdr:nvSpPr>
        <xdr:cNvPr id="209" name="Oval 208">
          <a:extLst>
            <a:ext uri="{FF2B5EF4-FFF2-40B4-BE49-F238E27FC236}">
              <a16:creationId xmlns:a16="http://schemas.microsoft.com/office/drawing/2014/main" id="{E024CB9D-42F9-C342-BCCA-4B22D80384DC}"/>
            </a:ext>
          </a:extLst>
        </xdr:cNvPr>
        <xdr:cNvSpPr/>
      </xdr:nvSpPr>
      <xdr:spPr>
        <a:xfrm>
          <a:off x="13518882654" y="37206893"/>
          <a:ext cx="129854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3</xdr:col>
      <xdr:colOff>483809</xdr:colOff>
      <xdr:row>247</xdr:row>
      <xdr:rowOff>157238</xdr:rowOff>
    </xdr:from>
    <xdr:to>
      <xdr:col>3</xdr:col>
      <xdr:colOff>616856</xdr:colOff>
      <xdr:row>248</xdr:row>
      <xdr:rowOff>108857</xdr:rowOff>
    </xdr:to>
    <xdr:sp macro="" textlink="">
      <xdr:nvSpPr>
        <xdr:cNvPr id="210" name="Oval 209">
          <a:extLst>
            <a:ext uri="{FF2B5EF4-FFF2-40B4-BE49-F238E27FC236}">
              <a16:creationId xmlns:a16="http://schemas.microsoft.com/office/drawing/2014/main" id="{493A2DD3-EE5E-7A4C-B59F-F24EDA7905B2}"/>
            </a:ext>
          </a:extLst>
        </xdr:cNvPr>
        <xdr:cNvSpPr/>
      </xdr:nvSpPr>
      <xdr:spPr>
        <a:xfrm>
          <a:off x="13519964842" y="37212941"/>
          <a:ext cx="133047" cy="15374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525517</xdr:colOff>
      <xdr:row>242</xdr:row>
      <xdr:rowOff>171804</xdr:rowOff>
    </xdr:from>
    <xdr:to>
      <xdr:col>3</xdr:col>
      <xdr:colOff>538992</xdr:colOff>
      <xdr:row>247</xdr:row>
      <xdr:rowOff>104429</xdr:rowOff>
    </xdr:to>
    <xdr:cxnSp macro="">
      <xdr:nvCxnSpPr>
        <xdr:cNvPr id="211" name="Straight Arrow Connector 210">
          <a:extLst>
            <a:ext uri="{FF2B5EF4-FFF2-40B4-BE49-F238E27FC236}">
              <a16:creationId xmlns:a16="http://schemas.microsoft.com/office/drawing/2014/main" id="{D45D72D0-5CF9-7744-81BF-E4A29F8CFC02}"/>
            </a:ext>
          </a:extLst>
        </xdr:cNvPr>
        <xdr:cNvCxnSpPr/>
      </xdr:nvCxnSpPr>
      <xdr:spPr>
        <a:xfrm flipH="1">
          <a:off x="13520042706" y="39855093"/>
          <a:ext cx="13475" cy="94323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528886</xdr:colOff>
      <xdr:row>234</xdr:row>
      <xdr:rowOff>141485</xdr:rowOff>
    </xdr:from>
    <xdr:to>
      <xdr:col>4</xdr:col>
      <xdr:colOff>256439</xdr:colOff>
      <xdr:row>250</xdr:row>
      <xdr:rowOff>149522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5D1EBB71-8E4C-3E48-A424-82C67A55A5B2}"/>
            </a:ext>
          </a:extLst>
        </xdr:cNvPr>
        <xdr:cNvCxnSpPr/>
      </xdr:nvCxnSpPr>
      <xdr:spPr>
        <a:xfrm flipV="1">
          <a:off x="13518674596" y="38409920"/>
          <a:ext cx="3028879" cy="3039867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299815</xdr:colOff>
      <xdr:row>242</xdr:row>
      <xdr:rowOff>151591</xdr:rowOff>
    </xdr:from>
    <xdr:to>
      <xdr:col>3</xdr:col>
      <xdr:colOff>461512</xdr:colOff>
      <xdr:row>246</xdr:row>
      <xdr:rowOff>97692</xdr:rowOff>
    </xdr:to>
    <xdr:sp macro="" textlink="">
      <xdr:nvSpPr>
        <xdr:cNvPr id="213" name="Right Brace 212">
          <a:extLst>
            <a:ext uri="{FF2B5EF4-FFF2-40B4-BE49-F238E27FC236}">
              <a16:creationId xmlns:a16="http://schemas.microsoft.com/office/drawing/2014/main" id="{3E0C8D15-C36A-454C-B146-176139D81DE3}"/>
            </a:ext>
          </a:extLst>
        </xdr:cNvPr>
        <xdr:cNvSpPr/>
      </xdr:nvSpPr>
      <xdr:spPr>
        <a:xfrm>
          <a:off x="13520120186" y="39834880"/>
          <a:ext cx="161697" cy="754589"/>
        </a:xfrm>
        <a:prstGeom prst="righ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52434</xdr:colOff>
      <xdr:row>234</xdr:row>
      <xdr:rowOff>10214</xdr:rowOff>
    </xdr:from>
    <xdr:ext cx="784907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4" name="TextBox 213">
              <a:extLst>
                <a:ext uri="{FF2B5EF4-FFF2-40B4-BE49-F238E27FC236}">
                  <a16:creationId xmlns:a16="http://schemas.microsoft.com/office/drawing/2014/main" id="{1F4E5227-5D4A-EF4A-8AF9-3A74C7683695}"/>
                </a:ext>
              </a:extLst>
            </xdr:cNvPr>
            <xdr:cNvSpPr txBox="1"/>
          </xdr:nvSpPr>
          <xdr:spPr>
            <a:xfrm>
              <a:off x="13524154659" y="38610743"/>
              <a:ext cx="784907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352881</xdr:colOff>
      <xdr:row>244</xdr:row>
      <xdr:rowOff>24881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5" name="TextBox 214">
              <a:extLst>
                <a:ext uri="{FF2B5EF4-FFF2-40B4-BE49-F238E27FC236}">
                  <a16:creationId xmlns:a16="http://schemas.microsoft.com/office/drawing/2014/main" id="{0247910A-DDDC-CD41-9D67-EC4757F14EC7}"/>
                </a:ext>
              </a:extLst>
            </xdr:cNvPr>
            <xdr:cNvSpPr txBox="1"/>
          </xdr:nvSpPr>
          <xdr:spPr>
            <a:xfrm>
              <a:off x="13519759958" y="36474218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569311</xdr:colOff>
      <xdr:row>242</xdr:row>
      <xdr:rowOff>134748</xdr:rowOff>
    </xdr:from>
    <xdr:to>
      <xdr:col>5</xdr:col>
      <xdr:colOff>771433</xdr:colOff>
      <xdr:row>247</xdr:row>
      <xdr:rowOff>188648</xdr:rowOff>
    </xdr:to>
    <xdr:sp macro="" textlink="">
      <xdr:nvSpPr>
        <xdr:cNvPr id="216" name="Rectangle 215">
          <a:extLst>
            <a:ext uri="{FF2B5EF4-FFF2-40B4-BE49-F238E27FC236}">
              <a16:creationId xmlns:a16="http://schemas.microsoft.com/office/drawing/2014/main" id="{FCF249DB-9829-5A4A-8E8F-749B6508B717}"/>
            </a:ext>
          </a:extLst>
        </xdr:cNvPr>
        <xdr:cNvSpPr/>
      </xdr:nvSpPr>
      <xdr:spPr>
        <a:xfrm>
          <a:off x="13574833409" y="48728959"/>
          <a:ext cx="1859807" cy="1056531"/>
        </a:xfrm>
        <a:prstGeom prst="rect">
          <a:avLst/>
        </a:prstGeom>
        <a:solidFill>
          <a:schemeClr val="accent1">
            <a:alpha val="6252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050"/>
            <a:t>שטח</a:t>
          </a:r>
          <a:r>
            <a:rPr lang="he-IL" sz="1050" baseline="0"/>
            <a:t> מלבן זה שהוא המכפלה של גובה הסובסידיה ליחידה </a:t>
          </a:r>
          <a:r>
            <a:rPr lang="en-US" sz="1050" baseline="0"/>
            <a:t>SUB</a:t>
          </a:r>
          <a:r>
            <a:rPr lang="he-IL" sz="1050" baseline="0"/>
            <a:t> בכמות הנמכרת במחיר המקסימום </a:t>
          </a:r>
          <a:r>
            <a:rPr lang="en-US" sz="1050" baseline="0"/>
            <a:t>Q2</a:t>
          </a:r>
          <a:r>
            <a:rPr lang="he-IL" sz="1050" baseline="0"/>
            <a:t> הוא סך התקציב הנדרש ליישום תוכנית הסובסידיה</a:t>
          </a:r>
          <a:endParaRPr lang="en-US" sz="1050"/>
        </a:p>
      </xdr:txBody>
    </xdr:sp>
    <xdr:clientData/>
  </xdr:twoCellAnchor>
  <xdr:twoCellAnchor>
    <xdr:from>
      <xdr:col>1</xdr:col>
      <xdr:colOff>423978</xdr:colOff>
      <xdr:row>238</xdr:row>
      <xdr:rowOff>58169</xdr:rowOff>
    </xdr:from>
    <xdr:to>
      <xdr:col>4</xdr:col>
      <xdr:colOff>310387</xdr:colOff>
      <xdr:row>248</xdr:row>
      <xdr:rowOff>157107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81D1945A-0DDD-8DEE-1ECC-55F0DE3E28F5}"/>
            </a:ext>
          </a:extLst>
        </xdr:cNvPr>
        <xdr:cNvCxnSpPr/>
      </xdr:nvCxnSpPr>
      <xdr:spPr>
        <a:xfrm>
          <a:off x="13576123298" y="47850274"/>
          <a:ext cx="2372935" cy="2104201"/>
        </a:xfrm>
        <a:prstGeom prst="lin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326445</xdr:colOff>
      <xdr:row>241</xdr:row>
      <xdr:rowOff>3848</xdr:rowOff>
    </xdr:from>
    <xdr:to>
      <xdr:col>3</xdr:col>
      <xdr:colOff>457824</xdr:colOff>
      <xdr:row>241</xdr:row>
      <xdr:rowOff>157213</xdr:rowOff>
    </xdr:to>
    <xdr:sp macro="" textlink="">
      <xdr:nvSpPr>
        <xdr:cNvPr id="223" name="Oval 222">
          <a:extLst>
            <a:ext uri="{FF2B5EF4-FFF2-40B4-BE49-F238E27FC236}">
              <a16:creationId xmlns:a16="http://schemas.microsoft.com/office/drawing/2014/main" id="{568BC7BD-9ED8-BE57-583E-137B927EDA56}"/>
            </a:ext>
          </a:extLst>
        </xdr:cNvPr>
        <xdr:cNvSpPr/>
      </xdr:nvSpPr>
      <xdr:spPr>
        <a:xfrm>
          <a:off x="13576804703" y="48397532"/>
          <a:ext cx="131379" cy="15336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A</a:t>
          </a:r>
        </a:p>
      </xdr:txBody>
    </xdr:sp>
    <xdr:clientData/>
  </xdr:twoCellAnchor>
  <xdr:twoCellAnchor>
    <xdr:from>
      <xdr:col>1</xdr:col>
      <xdr:colOff>505305</xdr:colOff>
      <xdr:row>247</xdr:row>
      <xdr:rowOff>141485</xdr:rowOff>
    </xdr:from>
    <xdr:to>
      <xdr:col>1</xdr:col>
      <xdr:colOff>636684</xdr:colOff>
      <xdr:row>248</xdr:row>
      <xdr:rowOff>94323</xdr:rowOff>
    </xdr:to>
    <xdr:sp macro="" textlink="">
      <xdr:nvSpPr>
        <xdr:cNvPr id="224" name="Oval 223">
          <a:extLst>
            <a:ext uri="{FF2B5EF4-FFF2-40B4-BE49-F238E27FC236}">
              <a16:creationId xmlns:a16="http://schemas.microsoft.com/office/drawing/2014/main" id="{49E353B3-D4E1-7A39-80EA-F68F32CE7E7E}"/>
            </a:ext>
          </a:extLst>
        </xdr:cNvPr>
        <xdr:cNvSpPr/>
      </xdr:nvSpPr>
      <xdr:spPr>
        <a:xfrm>
          <a:off x="13521595677" y="40835384"/>
          <a:ext cx="131379" cy="15496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B</a:t>
          </a:r>
        </a:p>
      </xdr:txBody>
    </xdr:sp>
    <xdr:clientData/>
  </xdr:twoCellAnchor>
  <xdr:twoCellAnchor>
    <xdr:from>
      <xdr:col>0</xdr:col>
      <xdr:colOff>76948</xdr:colOff>
      <xdr:row>241</xdr:row>
      <xdr:rowOff>34698</xdr:rowOff>
    </xdr:from>
    <xdr:to>
      <xdr:col>2</xdr:col>
      <xdr:colOff>326232</xdr:colOff>
      <xdr:row>251</xdr:row>
      <xdr:rowOff>27960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A21C5C87-D700-61DC-8C9D-03CE2AC611FA}"/>
            </a:ext>
          </a:extLst>
        </xdr:cNvPr>
        <xdr:cNvCxnSpPr/>
      </xdr:nvCxnSpPr>
      <xdr:spPr>
        <a:xfrm flipV="1">
          <a:off x="13577765137" y="48428382"/>
          <a:ext cx="1906968" cy="199852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240</xdr:row>
      <xdr:rowOff>11405</xdr:rowOff>
    </xdr:from>
    <xdr:ext cx="3739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𝑆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9" name="TextBox 228">
              <a:extLst>
                <a:ext uri="{FF2B5EF4-FFF2-40B4-BE49-F238E27FC236}">
                  <a16:creationId xmlns:a16="http://schemas.microsoft.com/office/drawing/2014/main" id="{5D1BEA50-7035-39E2-8F55-A6D3AF58D274}"/>
                </a:ext>
              </a:extLst>
            </xdr:cNvPr>
            <xdr:cNvSpPr txBox="1"/>
          </xdr:nvSpPr>
          <xdr:spPr>
            <a:xfrm>
              <a:off x="13521858435" y="39290450"/>
              <a:ext cx="3739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𝑆_2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590707</xdr:colOff>
      <xdr:row>234</xdr:row>
      <xdr:rowOff>17217</xdr:rowOff>
    </xdr:from>
    <xdr:to>
      <xdr:col>1</xdr:col>
      <xdr:colOff>640265</xdr:colOff>
      <xdr:row>247</xdr:row>
      <xdr:rowOff>117389</xdr:rowOff>
    </xdr:to>
    <xdr:cxnSp macro="">
      <xdr:nvCxnSpPr>
        <xdr:cNvPr id="233" name="Straight Arrow Connector 232">
          <a:extLst>
            <a:ext uri="{FF2B5EF4-FFF2-40B4-BE49-F238E27FC236}">
              <a16:creationId xmlns:a16="http://schemas.microsoft.com/office/drawing/2014/main" id="{D8C97E87-313C-564E-B07E-22B959146652}"/>
            </a:ext>
          </a:extLst>
        </xdr:cNvPr>
        <xdr:cNvCxnSpPr/>
      </xdr:nvCxnSpPr>
      <xdr:spPr>
        <a:xfrm>
          <a:off x="13578279946" y="47007217"/>
          <a:ext cx="49558" cy="270701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18143</xdr:colOff>
      <xdr:row>7</xdr:row>
      <xdr:rowOff>74990</xdr:rowOff>
    </xdr:from>
    <xdr:ext cx="1474154" cy="199991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יצרן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=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צרכן</m:t>
                            </m:r>
                          </m:sub>
                        </m:s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/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16DE591-614F-2408-139D-65BD4B1DF7CC}"/>
                </a:ext>
              </a:extLst>
            </xdr:cNvPr>
            <xdr:cNvSpPr txBox="1"/>
          </xdr:nvSpPr>
          <xdr:spPr>
            <a:xfrm>
              <a:off x="13565585084" y="1538514"/>
              <a:ext cx="1474154" cy="19999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〖𝑃_</a:t>
              </a:r>
              <a:r>
                <a:rPr lang="he-IL" sz="1100" b="0" i="0">
                  <a:latin typeface="Cambria Math" panose="02040503050406030204" pitchFamily="18" charset="0"/>
                </a:rPr>
                <a:t>יצרן=</a:t>
              </a:r>
              <a:r>
                <a:rPr lang="en-US" sz="1100" b="0" i="0">
                  <a:latin typeface="Cambria Math" panose="02040503050406030204" pitchFamily="18" charset="0"/>
                </a:rPr>
                <a:t>𝑃_</a:t>
              </a:r>
              <a:r>
                <a:rPr lang="he-IL" sz="1100" b="0" i="0">
                  <a:latin typeface="Cambria Math" panose="02040503050406030204" pitchFamily="18" charset="0"/>
                </a:rPr>
                <a:t>צרכן−</a:t>
              </a:r>
              <a:r>
                <a:rPr lang="en-US" sz="1100" b="0" i="0">
                  <a:latin typeface="Cambria Math" panose="02040503050406030204" pitchFamily="18" charset="0"/>
                </a:rPr>
                <a:t>𝑇〗_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690880</xdr:colOff>
      <xdr:row>55</xdr:row>
      <xdr:rowOff>12700</xdr:rowOff>
    </xdr:from>
    <xdr:ext cx="1420814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69FFAF34-B6C8-0EA4-0A72-9B8CBE2C8826}"/>
                </a:ext>
              </a:extLst>
            </xdr:cNvPr>
            <xdr:cNvSpPr txBox="1"/>
          </xdr:nvSpPr>
          <xdr:spPr>
            <a:xfrm>
              <a:off x="13564495666" y="11234420"/>
              <a:ext cx="1420814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303696</xdr:colOff>
      <xdr:row>73</xdr:row>
      <xdr:rowOff>55217</xdr:rowOff>
    </xdr:from>
    <xdr:to>
      <xdr:col>9</xdr:col>
      <xdr:colOff>425174</xdr:colOff>
      <xdr:row>74</xdr:row>
      <xdr:rowOff>33131</xdr:rowOff>
    </xdr:to>
    <xdr:sp macro="" textlink="">
      <xdr:nvSpPr>
        <xdr:cNvPr id="34" name="Down Arrow 33">
          <a:extLst>
            <a:ext uri="{FF2B5EF4-FFF2-40B4-BE49-F238E27FC236}">
              <a16:creationId xmlns:a16="http://schemas.microsoft.com/office/drawing/2014/main" id="{7B8B2458-A888-680A-66C6-4BFC7FE9DB53}"/>
            </a:ext>
          </a:extLst>
        </xdr:cNvPr>
        <xdr:cNvSpPr/>
      </xdr:nvSpPr>
      <xdr:spPr>
        <a:xfrm>
          <a:off x="13562346565" y="15002565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246901</xdr:colOff>
      <xdr:row>74</xdr:row>
      <xdr:rowOff>13594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7" name="TextBox 96">
              <a:extLst>
                <a:ext uri="{FF2B5EF4-FFF2-40B4-BE49-F238E27FC236}">
                  <a16:creationId xmlns:a16="http://schemas.microsoft.com/office/drawing/2014/main" id="{1F218D25-7031-47E1-87FB-8E8CD2DBFF5C}"/>
                </a:ext>
              </a:extLst>
            </xdr:cNvPr>
            <xdr:cNvSpPr txBox="1"/>
          </xdr:nvSpPr>
          <xdr:spPr>
            <a:xfrm>
              <a:off x="13560851112" y="15165246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252423</xdr:colOff>
      <xdr:row>75</xdr:row>
      <xdr:rowOff>8072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3" name="TextBox 102">
              <a:extLst>
                <a:ext uri="{FF2B5EF4-FFF2-40B4-BE49-F238E27FC236}">
                  <a16:creationId xmlns:a16="http://schemas.microsoft.com/office/drawing/2014/main" id="{2E25A7F4-9ED0-52B7-9C57-9ACBEE476595}"/>
                </a:ext>
              </a:extLst>
            </xdr:cNvPr>
            <xdr:cNvSpPr txBox="1"/>
          </xdr:nvSpPr>
          <xdr:spPr>
            <a:xfrm>
              <a:off x="13560845590" y="1536402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246901</xdr:colOff>
      <xdr:row>76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4" name="TextBox 133">
              <a:extLst>
                <a:ext uri="{FF2B5EF4-FFF2-40B4-BE49-F238E27FC236}">
                  <a16:creationId xmlns:a16="http://schemas.microsoft.com/office/drawing/2014/main" id="{3DC980CB-DD5B-9078-7A33-30AF021524F1}"/>
                </a:ext>
              </a:extLst>
            </xdr:cNvPr>
            <xdr:cNvSpPr txBox="1"/>
          </xdr:nvSpPr>
          <xdr:spPr>
            <a:xfrm>
              <a:off x="13560851112" y="1558489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320261</xdr:colOff>
      <xdr:row>81</xdr:row>
      <xdr:rowOff>66261</xdr:rowOff>
    </xdr:from>
    <xdr:to>
      <xdr:col>9</xdr:col>
      <xdr:colOff>441739</xdr:colOff>
      <xdr:row>82</xdr:row>
      <xdr:rowOff>44175</xdr:rowOff>
    </xdr:to>
    <xdr:sp macro="" textlink="">
      <xdr:nvSpPr>
        <xdr:cNvPr id="136" name="Down Arrow 135">
          <a:extLst>
            <a:ext uri="{FF2B5EF4-FFF2-40B4-BE49-F238E27FC236}">
              <a16:creationId xmlns:a16="http://schemas.microsoft.com/office/drawing/2014/main" id="{120A3A8F-E503-B15D-8F1D-CBFFBA4FFB60}"/>
            </a:ext>
          </a:extLst>
        </xdr:cNvPr>
        <xdr:cNvSpPr/>
      </xdr:nvSpPr>
      <xdr:spPr>
        <a:xfrm>
          <a:off x="13562330000" y="16648044"/>
          <a:ext cx="121478" cy="1822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9</xdr:col>
      <xdr:colOff>213770</xdr:colOff>
      <xdr:row>83</xdr:row>
      <xdr:rowOff>19116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7" name="TextBox 136">
              <a:extLst>
                <a:ext uri="{FF2B5EF4-FFF2-40B4-BE49-F238E27FC236}">
                  <a16:creationId xmlns:a16="http://schemas.microsoft.com/office/drawing/2014/main" id="{14C76E8C-35ED-990D-062E-CB7F7E82B4CE}"/>
                </a:ext>
              </a:extLst>
            </xdr:cNvPr>
            <xdr:cNvSpPr txBox="1"/>
          </xdr:nvSpPr>
          <xdr:spPr>
            <a:xfrm>
              <a:off x="13560884243" y="17009507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208249</xdr:colOff>
      <xdr:row>84</xdr:row>
      <xdr:rowOff>30159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7" name="TextBox 146">
              <a:extLst>
                <a:ext uri="{FF2B5EF4-FFF2-40B4-BE49-F238E27FC236}">
                  <a16:creationId xmlns:a16="http://schemas.microsoft.com/office/drawing/2014/main" id="{6194AC71-7175-4806-0243-CE6445519F61}"/>
                </a:ext>
              </a:extLst>
            </xdr:cNvPr>
            <xdr:cNvSpPr txBox="1"/>
          </xdr:nvSpPr>
          <xdr:spPr>
            <a:xfrm>
              <a:off x="13560889764" y="17224855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202727</xdr:colOff>
      <xdr:row>85</xdr:row>
      <xdr:rowOff>35681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8" name="TextBox 147">
              <a:extLst>
                <a:ext uri="{FF2B5EF4-FFF2-40B4-BE49-F238E27FC236}">
                  <a16:creationId xmlns:a16="http://schemas.microsoft.com/office/drawing/2014/main" id="{369A2B02-E2B9-C7DA-872E-7182C64A3826}"/>
                </a:ext>
              </a:extLst>
            </xdr:cNvPr>
            <xdr:cNvSpPr txBox="1"/>
          </xdr:nvSpPr>
          <xdr:spPr>
            <a:xfrm>
              <a:off x="13560895286" y="17434681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202727</xdr:colOff>
      <xdr:row>88</xdr:row>
      <xdr:rowOff>195812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9" name="TextBox 148">
              <a:extLst>
                <a:ext uri="{FF2B5EF4-FFF2-40B4-BE49-F238E27FC236}">
                  <a16:creationId xmlns:a16="http://schemas.microsoft.com/office/drawing/2014/main" id="{BCEEFC3F-BE6D-B3D4-8F74-3049227205A5}"/>
                </a:ext>
              </a:extLst>
            </xdr:cNvPr>
            <xdr:cNvSpPr txBox="1"/>
          </xdr:nvSpPr>
          <xdr:spPr>
            <a:xfrm>
              <a:off x="13561723547" y="18207725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191683</xdr:colOff>
      <xdr:row>89</xdr:row>
      <xdr:rowOff>8073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0" name="TextBox 149">
              <a:extLst>
                <a:ext uri="{FF2B5EF4-FFF2-40B4-BE49-F238E27FC236}">
                  <a16:creationId xmlns:a16="http://schemas.microsoft.com/office/drawing/2014/main" id="{0FFC847C-F19B-A69F-6951-6F3CF856C307}"/>
                </a:ext>
              </a:extLst>
            </xdr:cNvPr>
            <xdr:cNvSpPr txBox="1"/>
          </xdr:nvSpPr>
          <xdr:spPr>
            <a:xfrm>
              <a:off x="13560906330" y="1822429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324204</xdr:colOff>
      <xdr:row>89</xdr:row>
      <xdr:rowOff>2551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1" name="TextBox 150">
              <a:extLst>
                <a:ext uri="{FF2B5EF4-FFF2-40B4-BE49-F238E27FC236}">
                  <a16:creationId xmlns:a16="http://schemas.microsoft.com/office/drawing/2014/main" id="{75A2F9CD-14ED-B06E-8E3D-9F5A0A5CB370}"/>
                </a:ext>
              </a:extLst>
            </xdr:cNvPr>
            <xdr:cNvSpPr txBox="1"/>
          </xdr:nvSpPr>
          <xdr:spPr>
            <a:xfrm>
              <a:off x="13559945548" y="18218768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191683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2" name="TextBox 151">
              <a:extLst>
                <a:ext uri="{FF2B5EF4-FFF2-40B4-BE49-F238E27FC236}">
                  <a16:creationId xmlns:a16="http://schemas.microsoft.com/office/drawing/2014/main" id="{32904F2F-06C1-F87B-687B-3DC61584B985}"/>
                </a:ext>
              </a:extLst>
            </xdr:cNvPr>
            <xdr:cNvSpPr txBox="1"/>
          </xdr:nvSpPr>
          <xdr:spPr>
            <a:xfrm>
              <a:off x="13561734591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164075</xdr:colOff>
      <xdr:row>91</xdr:row>
      <xdr:rowOff>24637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3" name="TextBox 152">
              <a:extLst>
                <a:ext uri="{FF2B5EF4-FFF2-40B4-BE49-F238E27FC236}">
                  <a16:creationId xmlns:a16="http://schemas.microsoft.com/office/drawing/2014/main" id="{0F8BE310-7367-82DC-5F3A-A53E13DFAAC0}"/>
                </a:ext>
              </a:extLst>
            </xdr:cNvPr>
            <xdr:cNvSpPr txBox="1"/>
          </xdr:nvSpPr>
          <xdr:spPr>
            <a:xfrm>
              <a:off x="13560933938" y="18649463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324205</xdr:colOff>
      <xdr:row>91</xdr:row>
      <xdr:rowOff>13593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9F15D203-6D7D-5BAD-6EFA-AA81F5572B9E}"/>
                </a:ext>
              </a:extLst>
            </xdr:cNvPr>
            <xdr:cNvSpPr txBox="1"/>
          </xdr:nvSpPr>
          <xdr:spPr>
            <a:xfrm>
              <a:off x="13559945547" y="18638419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𝑃_𝑃↓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186162</xdr:colOff>
      <xdr:row>89</xdr:row>
      <xdr:rowOff>201333</xdr:rowOff>
    </xdr:from>
    <xdr:ext cx="1673726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↑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5" name="TextBox 154">
              <a:extLst>
                <a:ext uri="{FF2B5EF4-FFF2-40B4-BE49-F238E27FC236}">
                  <a16:creationId xmlns:a16="http://schemas.microsoft.com/office/drawing/2014/main" id="{606A6E47-463D-EB73-1125-CBCF17F521BB}"/>
                </a:ext>
              </a:extLst>
            </xdr:cNvPr>
            <xdr:cNvSpPr txBox="1"/>
          </xdr:nvSpPr>
          <xdr:spPr>
            <a:xfrm>
              <a:off x="13561740112" y="18417550"/>
              <a:ext cx="1673726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𝑃_𝐶↑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191684</xdr:colOff>
      <xdr:row>90</xdr:row>
      <xdr:rowOff>19116</xdr:rowOff>
    </xdr:from>
    <xdr:ext cx="1673726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6" name="TextBox 155">
              <a:extLst>
                <a:ext uri="{FF2B5EF4-FFF2-40B4-BE49-F238E27FC236}">
                  <a16:creationId xmlns:a16="http://schemas.microsoft.com/office/drawing/2014/main" id="{4BFFE92A-44B5-3189-5C99-31DD89BAE26E}"/>
                </a:ext>
              </a:extLst>
            </xdr:cNvPr>
            <xdr:cNvSpPr txBox="1"/>
          </xdr:nvSpPr>
          <xdr:spPr>
            <a:xfrm>
              <a:off x="13560906329" y="18439638"/>
              <a:ext cx="1673726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𝑃_𝐶↓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11</xdr:col>
      <xdr:colOff>6685</xdr:colOff>
      <xdr:row>85</xdr:row>
      <xdr:rowOff>22313</xdr:rowOff>
    </xdr:from>
    <xdr:ext cx="1642505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 = 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↓−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57" name="TextBox 156">
              <a:extLst>
                <a:ext uri="{FF2B5EF4-FFF2-40B4-BE49-F238E27FC236}">
                  <a16:creationId xmlns:a16="http://schemas.microsoft.com/office/drawing/2014/main" id="{0E3ADD5B-3FBA-24E3-8E69-617A169E6ED9}"/>
                </a:ext>
              </a:extLst>
            </xdr:cNvPr>
            <xdr:cNvSpPr txBox="1"/>
          </xdr:nvSpPr>
          <xdr:spPr>
            <a:xfrm>
              <a:off x="13568982600" y="17107155"/>
              <a:ext cx="1642505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latin typeface="Cambria Math" panose="02040503050406030204" pitchFamily="18" charset="0"/>
                </a:rPr>
                <a:t>𝑃_𝑃↓ = 𝑃_𝐶↓− 𝑇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606322</xdr:colOff>
      <xdr:row>77</xdr:row>
      <xdr:rowOff>155049</xdr:rowOff>
    </xdr:from>
    <xdr:to>
      <xdr:col>5</xdr:col>
      <xdr:colOff>607885</xdr:colOff>
      <xdr:row>81</xdr:row>
      <xdr:rowOff>3881</xdr:rowOff>
    </xdr:to>
    <xdr:cxnSp macro="">
      <xdr:nvCxnSpPr>
        <xdr:cNvPr id="161" name="Straight Arrow Connector 160">
          <a:extLst>
            <a:ext uri="{FF2B5EF4-FFF2-40B4-BE49-F238E27FC236}">
              <a16:creationId xmlns:a16="http://schemas.microsoft.com/office/drawing/2014/main" id="{25FC89A2-05B0-6898-7AF3-24262F839DD6}"/>
            </a:ext>
          </a:extLst>
        </xdr:cNvPr>
        <xdr:cNvCxnSpPr/>
      </xdr:nvCxnSpPr>
      <xdr:spPr>
        <a:xfrm>
          <a:off x="13574996957" y="15635681"/>
          <a:ext cx="1563" cy="65093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395654</xdr:colOff>
      <xdr:row>114</xdr:row>
      <xdr:rowOff>102577</xdr:rowOff>
    </xdr:from>
    <xdr:to>
      <xdr:col>5</xdr:col>
      <xdr:colOff>400538</xdr:colOff>
      <xdr:row>120</xdr:row>
      <xdr:rowOff>156307</xdr:rowOff>
    </xdr:to>
    <xdr:cxnSp macro="">
      <xdr:nvCxnSpPr>
        <xdr:cNvPr id="163" name="Straight Arrow Connector 162">
          <a:extLst>
            <a:ext uri="{FF2B5EF4-FFF2-40B4-BE49-F238E27FC236}">
              <a16:creationId xmlns:a16="http://schemas.microsoft.com/office/drawing/2014/main" id="{90439B49-275B-742F-64D5-3F9EF57EE2A3}"/>
            </a:ext>
          </a:extLst>
        </xdr:cNvPr>
        <xdr:cNvCxnSpPr/>
      </xdr:nvCxnSpPr>
      <xdr:spPr>
        <a:xfrm flipH="1" flipV="1">
          <a:off x="13520463962" y="23538962"/>
          <a:ext cx="4884" cy="128465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537308</xdr:colOff>
      <xdr:row>119</xdr:row>
      <xdr:rowOff>200269</xdr:rowOff>
    </xdr:from>
    <xdr:to>
      <xdr:col>5</xdr:col>
      <xdr:colOff>527538</xdr:colOff>
      <xdr:row>120</xdr:row>
      <xdr:rowOff>4884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45E8EFD6-BD04-893B-5DC5-0F396EEE61F8}"/>
            </a:ext>
          </a:extLst>
        </xdr:cNvPr>
        <xdr:cNvCxnSpPr/>
      </xdr:nvCxnSpPr>
      <xdr:spPr>
        <a:xfrm flipV="1">
          <a:off x="13520336962" y="24662423"/>
          <a:ext cx="1641230" cy="976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742463</xdr:colOff>
      <xdr:row>113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7" name="TextBox 176">
              <a:extLst>
                <a:ext uri="{FF2B5EF4-FFF2-40B4-BE49-F238E27FC236}">
                  <a16:creationId xmlns:a16="http://schemas.microsoft.com/office/drawing/2014/main" id="{FA05380D-FE36-5C14-6F1B-9B95D18A2894}"/>
                </a:ext>
              </a:extLst>
            </xdr:cNvPr>
            <xdr:cNvSpPr txBox="1"/>
          </xdr:nvSpPr>
          <xdr:spPr>
            <a:xfrm>
              <a:off x="13519969172" y="233821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820617</xdr:colOff>
      <xdr:row>119</xdr:row>
      <xdr:rowOff>126511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𝑄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7" name="TextBox 216">
              <a:extLst>
                <a:ext uri="{FF2B5EF4-FFF2-40B4-BE49-F238E27FC236}">
                  <a16:creationId xmlns:a16="http://schemas.microsoft.com/office/drawing/2014/main" id="{77C6E15E-115B-C33A-7E89-0F6B89AC649B}"/>
                </a:ext>
              </a:extLst>
            </xdr:cNvPr>
            <xdr:cNvSpPr txBox="1"/>
          </xdr:nvSpPr>
          <xdr:spPr>
            <a:xfrm>
              <a:off x="13521542018" y="24588665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468923</xdr:colOff>
      <xdr:row>115</xdr:row>
      <xdr:rowOff>92808</xdr:rowOff>
    </xdr:from>
    <xdr:to>
      <xdr:col>4</xdr:col>
      <xdr:colOff>488462</xdr:colOff>
      <xdr:row>120</xdr:row>
      <xdr:rowOff>4884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703796DD-576F-D217-D6F0-B09025AC5B27}"/>
            </a:ext>
          </a:extLst>
        </xdr:cNvPr>
        <xdr:cNvCxnSpPr/>
      </xdr:nvCxnSpPr>
      <xdr:spPr>
        <a:xfrm>
          <a:off x="13521201538" y="23734346"/>
          <a:ext cx="19539" cy="937846"/>
        </a:xfrm>
        <a:prstGeom prst="line">
          <a:avLst/>
        </a:prstGeom>
      </xdr:spPr>
      <xdr:style>
        <a:lnRef idx="2">
          <a:schemeClr val="accent6"/>
        </a:lnRef>
        <a:fillRef idx="0">
          <a:schemeClr val="accent6"/>
        </a:fillRef>
        <a:effectRef idx="1">
          <a:schemeClr val="accent6"/>
        </a:effectRef>
        <a:fontRef idx="minor">
          <a:schemeClr val="tx1"/>
        </a:fontRef>
      </xdr:style>
    </xdr:cxnSp>
    <xdr:clientData/>
  </xdr:twoCellAnchor>
  <xdr:oneCellAnchor>
    <xdr:from>
      <xdr:col>3</xdr:col>
      <xdr:colOff>805963</xdr:colOff>
      <xdr:row>114</xdr:row>
      <xdr:rowOff>136281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𝐷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2" name="TextBox 221">
              <a:extLst>
                <a:ext uri="{FF2B5EF4-FFF2-40B4-BE49-F238E27FC236}">
                  <a16:creationId xmlns:a16="http://schemas.microsoft.com/office/drawing/2014/main" id="{0776B651-3AAC-1B13-807D-F10D0853F2C5}"/>
                </a:ext>
              </a:extLst>
            </xdr:cNvPr>
            <xdr:cNvSpPr txBox="1"/>
          </xdr:nvSpPr>
          <xdr:spPr>
            <a:xfrm>
              <a:off x="13520731172" y="23572666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𝐷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796192</xdr:colOff>
      <xdr:row>116</xdr:row>
      <xdr:rowOff>58616</xdr:rowOff>
    </xdr:from>
    <xdr:to>
      <xdr:col>5</xdr:col>
      <xdr:colOff>131885</xdr:colOff>
      <xdr:row>119</xdr:row>
      <xdr:rowOff>39077</xdr:rowOff>
    </xdr:to>
    <xdr:cxnSp macro="">
      <xdr:nvCxnSpPr>
        <xdr:cNvPr id="226" name="Straight Connector 225">
          <a:extLst>
            <a:ext uri="{FF2B5EF4-FFF2-40B4-BE49-F238E27FC236}">
              <a16:creationId xmlns:a16="http://schemas.microsoft.com/office/drawing/2014/main" id="{D1575EF0-2748-7AF3-0FCD-DC99D67F048B}"/>
            </a:ext>
          </a:extLst>
        </xdr:cNvPr>
        <xdr:cNvCxnSpPr/>
      </xdr:nvCxnSpPr>
      <xdr:spPr>
        <a:xfrm flipH="1">
          <a:off x="13520732615" y="23905308"/>
          <a:ext cx="986693" cy="59592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224693</xdr:colOff>
      <xdr:row>115</xdr:row>
      <xdr:rowOff>150934</xdr:rowOff>
    </xdr:from>
    <xdr:ext cx="978365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0" name="TextBox 229">
              <a:extLst>
                <a:ext uri="{FF2B5EF4-FFF2-40B4-BE49-F238E27FC236}">
                  <a16:creationId xmlns:a16="http://schemas.microsoft.com/office/drawing/2014/main" id="{5C6FADAD-E095-B6B7-77B5-CC24DD962DBC}"/>
                </a:ext>
              </a:extLst>
            </xdr:cNvPr>
            <xdr:cNvSpPr txBox="1"/>
          </xdr:nvSpPr>
          <xdr:spPr>
            <a:xfrm>
              <a:off x="13521312442" y="23792472"/>
              <a:ext cx="978365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434731</xdr:colOff>
      <xdr:row>117</xdr:row>
      <xdr:rowOff>117231</xdr:rowOff>
    </xdr:from>
    <xdr:to>
      <xdr:col>4</xdr:col>
      <xdr:colOff>537308</xdr:colOff>
      <xdr:row>118</xdr:row>
      <xdr:rowOff>24423</xdr:rowOff>
    </xdr:to>
    <xdr:sp macro="" textlink="">
      <xdr:nvSpPr>
        <xdr:cNvPr id="231" name="Oval 230">
          <a:extLst>
            <a:ext uri="{FF2B5EF4-FFF2-40B4-BE49-F238E27FC236}">
              <a16:creationId xmlns:a16="http://schemas.microsoft.com/office/drawing/2014/main" id="{A074E812-6AE7-69C6-403D-21DD1C686FB5}"/>
            </a:ext>
          </a:extLst>
        </xdr:cNvPr>
        <xdr:cNvSpPr/>
      </xdr:nvSpPr>
      <xdr:spPr>
        <a:xfrm>
          <a:off x="13521152692" y="24169077"/>
          <a:ext cx="102577" cy="112346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0</a:t>
          </a:r>
        </a:p>
      </xdr:txBody>
    </xdr:sp>
    <xdr:clientData/>
  </xdr:twoCellAnchor>
  <xdr:oneCellAnchor>
    <xdr:from>
      <xdr:col>5</xdr:col>
      <xdr:colOff>190500</xdr:colOff>
      <xdr:row>127</xdr:row>
      <xdr:rowOff>33702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2" name="TextBox 231">
              <a:extLst>
                <a:ext uri="{FF2B5EF4-FFF2-40B4-BE49-F238E27FC236}">
                  <a16:creationId xmlns:a16="http://schemas.microsoft.com/office/drawing/2014/main" id="{F7A84EE3-CB19-F84A-C74D-51598E0EEE3C}"/>
                </a:ext>
              </a:extLst>
            </xdr:cNvPr>
            <xdr:cNvSpPr txBox="1"/>
          </xdr:nvSpPr>
          <xdr:spPr>
            <a:xfrm>
              <a:off x="13518484250" y="26137087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5</xdr:col>
      <xdr:colOff>170961</xdr:colOff>
      <xdr:row>130</xdr:row>
      <xdr:rowOff>14164</xdr:rowOff>
    </xdr:from>
    <xdr:ext cx="2189750" cy="14215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he-IL" sz="900" b="0" i="1">
                        <a:latin typeface="Cambria Math" panose="02040503050406030204" pitchFamily="18" charset="0"/>
                      </a:rPr>
                      <m:t>&lt;</m:t>
                    </m:r>
                    <m:sSub>
                      <m:sSubPr>
                        <m:ctrlPr>
                          <a:rPr lang="en-US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34" name="TextBox 233">
              <a:extLst>
                <a:ext uri="{FF2B5EF4-FFF2-40B4-BE49-F238E27FC236}">
                  <a16:creationId xmlns:a16="http://schemas.microsoft.com/office/drawing/2014/main" id="{97DC236D-47BD-591B-8EFE-927749178FF7}"/>
                </a:ext>
              </a:extLst>
            </xdr:cNvPr>
            <xdr:cNvSpPr txBox="1"/>
          </xdr:nvSpPr>
          <xdr:spPr>
            <a:xfrm>
              <a:off x="13518503789" y="26733010"/>
              <a:ext cx="2189750" cy="14215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𝑃_𝐶</a:t>
              </a:r>
              <a:r>
                <a:rPr lang="he-IL" sz="900" b="0" i="0">
                  <a:latin typeface="Cambria Math" panose="02040503050406030204" pitchFamily="18" charset="0"/>
                </a:rPr>
                <a:t>&lt;</a:t>
              </a:r>
              <a:r>
                <a:rPr lang="en-US" sz="900" b="0" i="0">
                  <a:latin typeface="Cambria Math" panose="02040503050406030204" pitchFamily="18" charset="0"/>
                </a:rPr>
                <a:t>𝑃_0+𝑇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3</xdr:col>
      <xdr:colOff>127000</xdr:colOff>
      <xdr:row>136</xdr:row>
      <xdr:rowOff>23934</xdr:rowOff>
    </xdr:from>
    <xdr:ext cx="218975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5" name="TextBox 234">
              <a:extLst>
                <a:ext uri="{FF2B5EF4-FFF2-40B4-BE49-F238E27FC236}">
                  <a16:creationId xmlns:a16="http://schemas.microsoft.com/office/drawing/2014/main" id="{3938D829-96C4-2AB2-47A0-434B3854DBE7}"/>
                </a:ext>
              </a:extLst>
            </xdr:cNvPr>
            <xdr:cNvSpPr txBox="1"/>
          </xdr:nvSpPr>
          <xdr:spPr>
            <a:xfrm>
              <a:off x="13520198750" y="27973703"/>
              <a:ext cx="218975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𝑷_𝑪=𝑷_𝟎+𝑻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3</xdr:col>
      <xdr:colOff>190500</xdr:colOff>
      <xdr:row>137</xdr:row>
      <xdr:rowOff>48357</xdr:rowOff>
    </xdr:from>
    <xdr:ext cx="3609731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𝑪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  <m:r>
                      <a:rPr lang="en-US" sz="1100" b="1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𝑻</m:t>
                    </m:r>
                    <m:r>
                      <a:rPr lang="en-US" sz="1100" b="1" i="1">
                        <a:latin typeface="Cambria Math" panose="02040503050406030204" pitchFamily="18" charset="0"/>
                      </a:rPr>
                      <m:t>→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sub>
                    </m:sSub>
                    <m:r>
                      <a:rPr lang="en-US" sz="1100" b="1" i="1">
                        <a:solidFill>
                          <a:srgbClr val="EE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𝑷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𝟎</m:t>
                        </m:r>
                      </m:sub>
                    </m:sSub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236" name="TextBox 235">
              <a:extLst>
                <a:ext uri="{FF2B5EF4-FFF2-40B4-BE49-F238E27FC236}">
                  <a16:creationId xmlns:a16="http://schemas.microsoft.com/office/drawing/2014/main" id="{0BCC7E8C-6FFC-A371-5DEF-1F9EF987E2B9}"/>
                </a:ext>
              </a:extLst>
            </xdr:cNvPr>
            <xdr:cNvSpPr txBox="1"/>
          </xdr:nvSpPr>
          <xdr:spPr>
            <a:xfrm>
              <a:off x="13518715269" y="28203280"/>
              <a:ext cx="3609731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latin typeface="Cambria Math" panose="02040503050406030204" pitchFamily="18" charset="0"/>
                </a:rPr>
                <a:t>𝑷_𝑷=𝑷_𝑪−𝑻→𝑷_𝑷=𝑷_𝟎+𝑻−𝑻→</a:t>
              </a:r>
              <a:r>
                <a:rPr lang="en-US" sz="1100" b="1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𝑷_𝑷=𝑷_𝟎</a:t>
              </a:r>
              <a:endParaRPr lang="en-US" sz="1100" b="1"/>
            </a:p>
          </xdr:txBody>
        </xdr:sp>
      </mc:Fallback>
    </mc:AlternateContent>
    <xdr:clientData/>
  </xdr:oneCellAnchor>
  <xdr:twoCellAnchor>
    <xdr:from>
      <xdr:col>8</xdr:col>
      <xdr:colOff>278423</xdr:colOff>
      <xdr:row>129</xdr:row>
      <xdr:rowOff>78154</xdr:rowOff>
    </xdr:from>
    <xdr:to>
      <xdr:col>8</xdr:col>
      <xdr:colOff>283308</xdr:colOff>
      <xdr:row>130</xdr:row>
      <xdr:rowOff>156308</xdr:rowOff>
    </xdr:to>
    <xdr:cxnSp macro="">
      <xdr:nvCxnSpPr>
        <xdr:cNvPr id="239" name="Straight Connector 238">
          <a:extLst>
            <a:ext uri="{FF2B5EF4-FFF2-40B4-BE49-F238E27FC236}">
              <a16:creationId xmlns:a16="http://schemas.microsoft.com/office/drawing/2014/main" id="{B3107EB8-D327-EB12-2E58-41B5FA3AA4E9}"/>
            </a:ext>
          </a:extLst>
        </xdr:cNvPr>
        <xdr:cNvCxnSpPr/>
      </xdr:nvCxnSpPr>
      <xdr:spPr>
        <a:xfrm flipV="1">
          <a:off x="13518104692" y="26591846"/>
          <a:ext cx="4885" cy="283308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205154</xdr:colOff>
      <xdr:row>128</xdr:row>
      <xdr:rowOff>117231</xdr:rowOff>
    </xdr:from>
    <xdr:to>
      <xdr:col>8</xdr:col>
      <xdr:colOff>356577</xdr:colOff>
      <xdr:row>129</xdr:row>
      <xdr:rowOff>73270</xdr:rowOff>
    </xdr:to>
    <xdr:sp macro="" textlink="">
      <xdr:nvSpPr>
        <xdr:cNvPr id="240" name="Oval 239">
          <a:extLst>
            <a:ext uri="{FF2B5EF4-FFF2-40B4-BE49-F238E27FC236}">
              <a16:creationId xmlns:a16="http://schemas.microsoft.com/office/drawing/2014/main" id="{DB01B44A-D6D2-B4FC-04F9-2715CDB59A76}"/>
            </a:ext>
          </a:extLst>
        </xdr:cNvPr>
        <xdr:cNvSpPr/>
      </xdr:nvSpPr>
      <xdr:spPr>
        <a:xfrm>
          <a:off x="13518031423" y="26425769"/>
          <a:ext cx="151423" cy="161193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776655</xdr:colOff>
      <xdr:row>147</xdr:row>
      <xdr:rowOff>19049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6" name="TextBox 245">
              <a:extLst>
                <a:ext uri="{FF2B5EF4-FFF2-40B4-BE49-F238E27FC236}">
                  <a16:creationId xmlns:a16="http://schemas.microsoft.com/office/drawing/2014/main" id="{10D3719E-3966-F015-2F1A-B05F1C2A6438}"/>
                </a:ext>
              </a:extLst>
            </xdr:cNvPr>
            <xdr:cNvSpPr txBox="1"/>
          </xdr:nvSpPr>
          <xdr:spPr>
            <a:xfrm>
              <a:off x="13517634326" y="302255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48848</xdr:colOff>
      <xdr:row>148</xdr:row>
      <xdr:rowOff>4396</xdr:rowOff>
    </xdr:from>
    <xdr:ext cx="802519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7" name="TextBox 246">
              <a:extLst>
                <a:ext uri="{FF2B5EF4-FFF2-40B4-BE49-F238E27FC236}">
                  <a16:creationId xmlns:a16="http://schemas.microsoft.com/office/drawing/2014/main" id="{D42FA3F3-FFD6-DE9D-4469-4B147945E6D7}"/>
                </a:ext>
              </a:extLst>
            </xdr:cNvPr>
            <xdr:cNvSpPr txBox="1"/>
          </xdr:nvSpPr>
          <xdr:spPr>
            <a:xfrm>
              <a:off x="13519187633" y="30416011"/>
              <a:ext cx="802519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r>
                <a:rPr lang="en-US" sz="1100" b="0" i="0">
                  <a:latin typeface="Cambria Math" panose="02040503050406030204" pitchFamily="18" charset="0"/>
                </a:rPr>
                <a:t>𝑄_0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586152</xdr:colOff>
      <xdr:row>204</xdr:row>
      <xdr:rowOff>97693</xdr:rowOff>
    </xdr:from>
    <xdr:to>
      <xdr:col>3</xdr:col>
      <xdr:colOff>766376</xdr:colOff>
      <xdr:row>205</xdr:row>
      <xdr:rowOff>152938</xdr:rowOff>
    </xdr:to>
    <xdr:sp macro="" textlink="">
      <xdr:nvSpPr>
        <xdr:cNvPr id="249" name="Left Brace 248">
          <a:extLst>
            <a:ext uri="{FF2B5EF4-FFF2-40B4-BE49-F238E27FC236}">
              <a16:creationId xmlns:a16="http://schemas.microsoft.com/office/drawing/2014/main" id="{4065C79B-3447-7946-925C-FE7ECDAC8C55}"/>
            </a:ext>
          </a:extLst>
        </xdr:cNvPr>
        <xdr:cNvSpPr/>
      </xdr:nvSpPr>
      <xdr:spPr>
        <a:xfrm rot="16200000">
          <a:off x="13522121786" y="41625262"/>
          <a:ext cx="260399" cy="100572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662127</xdr:colOff>
      <xdr:row>205</xdr:row>
      <xdr:rowOff>88718</xdr:rowOff>
    </xdr:from>
    <xdr:ext cx="1294190" cy="1925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ביקוש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עודף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0" name="TextBox 249">
              <a:extLst>
                <a:ext uri="{FF2B5EF4-FFF2-40B4-BE49-F238E27FC236}">
                  <a16:creationId xmlns:a16="http://schemas.microsoft.com/office/drawing/2014/main" id="{7A2CCB46-4AB5-39EB-EBAA-2B339B93252B}"/>
                </a:ext>
              </a:extLst>
            </xdr:cNvPr>
            <xdr:cNvSpPr txBox="1"/>
          </xdr:nvSpPr>
          <xdr:spPr>
            <a:xfrm>
              <a:off x="13521384683" y="42194103"/>
              <a:ext cx="1294190" cy="1925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ביקוש עודף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406353</xdr:colOff>
      <xdr:row>198</xdr:row>
      <xdr:rowOff>142584</xdr:rowOff>
    </xdr:from>
    <xdr:to>
      <xdr:col>5</xdr:col>
      <xdr:colOff>1162</xdr:colOff>
      <xdr:row>198</xdr:row>
      <xdr:rowOff>154679</xdr:rowOff>
    </xdr:to>
    <xdr:cxnSp macro="">
      <xdr:nvCxnSpPr>
        <xdr:cNvPr id="252" name="Straight Connector 251">
          <a:extLst>
            <a:ext uri="{FF2B5EF4-FFF2-40B4-BE49-F238E27FC236}">
              <a16:creationId xmlns:a16="http://schemas.microsoft.com/office/drawing/2014/main" id="{18F6EF01-1800-CFC4-6497-A8427BBBE351}"/>
            </a:ext>
          </a:extLst>
        </xdr:cNvPr>
        <xdr:cNvCxnSpPr/>
      </xdr:nvCxnSpPr>
      <xdr:spPr>
        <a:xfrm flipV="1">
          <a:off x="13520863338" y="40811892"/>
          <a:ext cx="2896809" cy="12095"/>
        </a:xfrm>
        <a:prstGeom prst="line">
          <a:avLst/>
        </a:prstGeom>
        <a:ln>
          <a:prstDash val="sysDot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817825</xdr:colOff>
      <xdr:row>198</xdr:row>
      <xdr:rowOff>32795</xdr:rowOff>
    </xdr:from>
    <xdr:ext cx="852715" cy="1579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sz="10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𝑃</m:t>
                        </m:r>
                      </m:e>
                      <m:sub>
                        <m:r>
                          <a:rPr lang="en-US" sz="1000" b="0" i="1">
                            <a:latin typeface="Cambria Math" panose="02040503050406030204" pitchFamily="18" charset="0"/>
                          </a:rPr>
                          <m:t>𝐶</m:t>
                        </m:r>
                      </m:sub>
                    </m:sSub>
                    <m:r>
                      <a:rPr lang="en-US" sz="10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0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000"/>
            </a:p>
          </xdr:txBody>
        </xdr:sp>
      </mc:Choice>
      <mc:Fallback xmlns="">
        <xdr:sp macro="" textlink="">
          <xdr:nvSpPr>
            <xdr:cNvPr id="253" name="TextBox 252">
              <a:extLst>
                <a:ext uri="{FF2B5EF4-FFF2-40B4-BE49-F238E27FC236}">
                  <a16:creationId xmlns:a16="http://schemas.microsoft.com/office/drawing/2014/main" id="{78DC1CE9-ACD2-FD02-BB4A-39FDC08FDA29}"/>
                </a:ext>
              </a:extLst>
            </xdr:cNvPr>
            <xdr:cNvSpPr txBox="1"/>
          </xdr:nvSpPr>
          <xdr:spPr>
            <a:xfrm>
              <a:off x="13520019460" y="40702103"/>
              <a:ext cx="852715" cy="1579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000" b="0" i="0">
                  <a:latin typeface="Cambria Math" panose="02040503050406030204" pitchFamily="18" charset="0"/>
                </a:rPr>
                <a:t>𝑃_𝑃=𝑃_𝐶+𝑆𝑈𝐵</a:t>
              </a:r>
              <a:endParaRPr lang="en-US" sz="1000"/>
            </a:p>
          </xdr:txBody>
        </xdr:sp>
      </mc:Fallback>
    </mc:AlternateContent>
    <xdr:clientData/>
  </xdr:oneCellAnchor>
  <xdr:oneCellAnchor>
    <xdr:from>
      <xdr:col>8</xdr:col>
      <xdr:colOff>603513</xdr:colOff>
      <xdr:row>214</xdr:row>
      <xdr:rowOff>196179</xdr:rowOff>
    </xdr:from>
    <xdr:ext cx="1294190" cy="17376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𝑇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5" name="TextBox 254">
              <a:extLst>
                <a:ext uri="{FF2B5EF4-FFF2-40B4-BE49-F238E27FC236}">
                  <a16:creationId xmlns:a16="http://schemas.microsoft.com/office/drawing/2014/main" id="{5B687199-3EB3-7026-469A-9D98FCA3B22E}"/>
                </a:ext>
              </a:extLst>
            </xdr:cNvPr>
            <xdr:cNvSpPr txBox="1"/>
          </xdr:nvSpPr>
          <xdr:spPr>
            <a:xfrm>
              <a:off x="13516490297" y="44147948"/>
              <a:ext cx="1294190" cy="17376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𝑄_1∗𝑇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8</xdr:col>
      <xdr:colOff>608397</xdr:colOff>
      <xdr:row>216</xdr:row>
      <xdr:rowOff>20333</xdr:rowOff>
    </xdr:from>
    <xdr:ext cx="129419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𝑆𝑈𝐵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6" name="TextBox 255">
              <a:extLst>
                <a:ext uri="{FF2B5EF4-FFF2-40B4-BE49-F238E27FC236}">
                  <a16:creationId xmlns:a16="http://schemas.microsoft.com/office/drawing/2014/main" id="{E89F6583-A1AC-F760-D7D5-A6251B5ECB61}"/>
                </a:ext>
              </a:extLst>
            </xdr:cNvPr>
            <xdr:cNvSpPr txBox="1"/>
          </xdr:nvSpPr>
          <xdr:spPr>
            <a:xfrm>
              <a:off x="13516485413" y="44382410"/>
              <a:ext cx="129419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𝑄_1∗𝑆𝑈𝐵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583460</xdr:colOff>
      <xdr:row>226</xdr:row>
      <xdr:rowOff>131717</xdr:rowOff>
    </xdr:from>
    <xdr:to>
      <xdr:col>4</xdr:col>
      <xdr:colOff>791309</xdr:colOff>
      <xdr:row>227</xdr:row>
      <xdr:rowOff>58617</xdr:rowOff>
    </xdr:to>
    <xdr:sp macro="" textlink="">
      <xdr:nvSpPr>
        <xdr:cNvPr id="257" name="Right Brace 256">
          <a:extLst>
            <a:ext uri="{FF2B5EF4-FFF2-40B4-BE49-F238E27FC236}">
              <a16:creationId xmlns:a16="http://schemas.microsoft.com/office/drawing/2014/main" id="{93D46F8E-5C28-8132-D0F4-D90FE137C3EB}"/>
            </a:ext>
          </a:extLst>
        </xdr:cNvPr>
        <xdr:cNvSpPr/>
      </xdr:nvSpPr>
      <xdr:spPr>
        <a:xfrm rot="5400000">
          <a:off x="13521762089" y="45681934"/>
          <a:ext cx="132054" cy="1858849"/>
        </a:xfrm>
        <a:prstGeom prst="rightBrace">
          <a:avLst>
            <a:gd name="adj1" fmla="val 8333"/>
            <a:gd name="adj2" fmla="val 32131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514072</xdr:colOff>
      <xdr:row>227</xdr:row>
      <xdr:rowOff>29766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8" name="TextBox 257">
              <a:extLst>
                <a:ext uri="{FF2B5EF4-FFF2-40B4-BE49-F238E27FC236}">
                  <a16:creationId xmlns:a16="http://schemas.microsoft.com/office/drawing/2014/main" id="{21DFDAEF-1B9E-0652-1324-94FB31EE7012}"/>
                </a:ext>
              </a:extLst>
            </xdr:cNvPr>
            <xdr:cNvSpPr txBox="1"/>
          </xdr:nvSpPr>
          <xdr:spPr>
            <a:xfrm>
              <a:off x="13521532738" y="4664853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620249</xdr:colOff>
      <xdr:row>236</xdr:row>
      <xdr:rowOff>91722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9" name="TextBox 258">
              <a:extLst>
                <a:ext uri="{FF2B5EF4-FFF2-40B4-BE49-F238E27FC236}">
                  <a16:creationId xmlns:a16="http://schemas.microsoft.com/office/drawing/2014/main" id="{BEA3FF92-0CBC-64F4-82AD-6BC20D6FF5F3}"/>
                </a:ext>
              </a:extLst>
            </xdr:cNvPr>
            <xdr:cNvSpPr txBox="1"/>
          </xdr:nvSpPr>
          <xdr:spPr>
            <a:xfrm>
              <a:off x="13577834614" y="47482775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𝑆𝑈𝐵_2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727196</xdr:colOff>
      <xdr:row>254</xdr:row>
      <xdr:rowOff>31567</xdr:rowOff>
    </xdr:from>
    <xdr:ext cx="12941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0" name="TextBox 259">
              <a:extLst>
                <a:ext uri="{FF2B5EF4-FFF2-40B4-BE49-F238E27FC236}">
                  <a16:creationId xmlns:a16="http://schemas.microsoft.com/office/drawing/2014/main" id="{D3A381FC-5F95-76E0-F21E-1B7896E74388}"/>
                </a:ext>
              </a:extLst>
            </xdr:cNvPr>
            <xdr:cNvSpPr txBox="1"/>
          </xdr:nvSpPr>
          <xdr:spPr>
            <a:xfrm>
              <a:off x="13576069983" y="51032093"/>
              <a:ext cx="12941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𝑄_2∗𝑆𝑈𝐵_1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713828</xdr:colOff>
      <xdr:row>255</xdr:row>
      <xdr:rowOff>38250</xdr:rowOff>
    </xdr:from>
    <xdr:ext cx="2267330" cy="17370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1" name="TextBox 260">
              <a:extLst>
                <a:ext uri="{FF2B5EF4-FFF2-40B4-BE49-F238E27FC236}">
                  <a16:creationId xmlns:a16="http://schemas.microsoft.com/office/drawing/2014/main" id="{EB40112C-740E-FC32-C8A1-01777C03A8CD}"/>
                </a:ext>
              </a:extLst>
            </xdr:cNvPr>
            <xdr:cNvSpPr txBox="1"/>
          </xdr:nvSpPr>
          <xdr:spPr>
            <a:xfrm>
              <a:off x="13575110211" y="51239303"/>
              <a:ext cx="2267330" cy="17370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∗𝑆𝑈𝐵_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370129</xdr:colOff>
      <xdr:row>256</xdr:row>
      <xdr:rowOff>26737</xdr:rowOff>
    </xdr:from>
    <xdr:to>
      <xdr:col>4</xdr:col>
      <xdr:colOff>387685</xdr:colOff>
      <xdr:row>258</xdr:row>
      <xdr:rowOff>137441</xdr:rowOff>
    </xdr:to>
    <xdr:cxnSp macro="">
      <xdr:nvCxnSpPr>
        <xdr:cNvPr id="262" name="Straight Arrow Connector 261">
          <a:extLst>
            <a:ext uri="{FF2B5EF4-FFF2-40B4-BE49-F238E27FC236}">
              <a16:creationId xmlns:a16="http://schemas.microsoft.com/office/drawing/2014/main" id="{E692A181-1591-7010-C352-691F5131A11E}"/>
            </a:ext>
          </a:extLst>
        </xdr:cNvPr>
        <xdr:cNvCxnSpPr/>
      </xdr:nvCxnSpPr>
      <xdr:spPr>
        <a:xfrm>
          <a:off x="13576046000" y="51428316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490445</xdr:colOff>
      <xdr:row>256</xdr:row>
      <xdr:rowOff>13369</xdr:rowOff>
    </xdr:from>
    <xdr:to>
      <xdr:col>3</xdr:col>
      <xdr:colOff>508001</xdr:colOff>
      <xdr:row>258</xdr:row>
      <xdr:rowOff>124073</xdr:rowOff>
    </xdr:to>
    <xdr:cxnSp macro="">
      <xdr:nvCxnSpPr>
        <xdr:cNvPr id="264" name="Straight Arrow Connector 263">
          <a:extLst>
            <a:ext uri="{FF2B5EF4-FFF2-40B4-BE49-F238E27FC236}">
              <a16:creationId xmlns:a16="http://schemas.microsoft.com/office/drawing/2014/main" id="{F9603096-210B-A5C0-7F5E-63AE2643C12A}"/>
            </a:ext>
          </a:extLst>
        </xdr:cNvPr>
        <xdr:cNvCxnSpPr/>
      </xdr:nvCxnSpPr>
      <xdr:spPr>
        <a:xfrm>
          <a:off x="13576754526" y="51414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454528</xdr:colOff>
      <xdr:row>265</xdr:row>
      <xdr:rowOff>44935</xdr:rowOff>
    </xdr:from>
    <xdr:ext cx="3589421" cy="34580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he-IL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(1+10%)∗</m:t>
                        </m:r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EE000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he-IL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&gt;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1+10%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𝑄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𝑆𝑈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𝐵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65" name="TextBox 264">
              <a:extLst>
                <a:ext uri="{FF2B5EF4-FFF2-40B4-BE49-F238E27FC236}">
                  <a16:creationId xmlns:a16="http://schemas.microsoft.com/office/drawing/2014/main" id="{5B33A75A-A016-0A7D-E0A2-7CD55421BBDA}"/>
                </a:ext>
              </a:extLst>
            </xdr:cNvPr>
            <xdr:cNvSpPr txBox="1"/>
          </xdr:nvSpPr>
          <xdr:spPr>
            <a:xfrm>
              <a:off x="13574876262" y="53251251"/>
              <a:ext cx="3589421" cy="34580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marL="0" marR="0" lvl="0" indent="0" algn="r" defTabSz="914400" rtl="1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solidFill>
                    <a:srgbClr val="EE0000"/>
                  </a:solidFill>
                  <a:latin typeface="Cambria Math" panose="02040503050406030204" pitchFamily="18" charset="0"/>
                </a:rPr>
                <a:t>𝑄〗_2</a:t>
              </a:r>
              <a:r>
                <a:rPr lang="en-US" sz="1100" b="0" i="0">
                  <a:latin typeface="Cambria Math" panose="02040503050406030204" pitchFamily="18" charset="0"/>
                </a:rPr>
                <a:t>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</a:t>
              </a:r>
              <a:r>
                <a:rPr lang="he-IL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2</a:t>
              </a:r>
              <a:r>
                <a:rPr lang="he-IL" sz="1100" b="0" i="0">
                  <a:latin typeface="Cambria Math" panose="02040503050406030204" pitchFamily="18" charset="0"/>
                </a:rPr>
                <a:t>&gt;</a:t>
              </a:r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he-IL" sz="1100" b="0" i="0">
                  <a:latin typeface="Cambria Math" panose="02040503050406030204" pitchFamily="18" charset="0"/>
                </a:rPr>
                <a:t>(1+10%)∗</a:t>
              </a:r>
              <a:r>
                <a:rPr lang="en-US" sz="1100" b="0" i="0">
                  <a:latin typeface="Cambria Math" panose="02040503050406030204" pitchFamily="18" charset="0"/>
                </a:rPr>
                <a:t>𝑄〗_2∗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𝑆𝑈𝐵_1</a:t>
              </a:r>
              <a:endParaRPr lang="en-US" sz="1100"/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597392</xdr:colOff>
      <xdr:row>266</xdr:row>
      <xdr:rowOff>40106</xdr:rowOff>
    </xdr:from>
    <xdr:to>
      <xdr:col>3</xdr:col>
      <xdr:colOff>614948</xdr:colOff>
      <xdr:row>268</xdr:row>
      <xdr:rowOff>150810</xdr:rowOff>
    </xdr:to>
    <xdr:cxnSp macro="">
      <xdr:nvCxnSpPr>
        <xdr:cNvPr id="266" name="Straight Arrow Connector 265">
          <a:extLst>
            <a:ext uri="{FF2B5EF4-FFF2-40B4-BE49-F238E27FC236}">
              <a16:creationId xmlns:a16="http://schemas.microsoft.com/office/drawing/2014/main" id="{DC86F9AA-6B24-41C9-FBA2-F4EBEFD9DCAB}"/>
            </a:ext>
          </a:extLst>
        </xdr:cNvPr>
        <xdr:cNvCxnSpPr/>
      </xdr:nvCxnSpPr>
      <xdr:spPr>
        <a:xfrm>
          <a:off x="13576647579" y="53446948"/>
          <a:ext cx="17556" cy="51175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F88ED-EBEC-584A-AAAB-FE7ADC11CB68}">
  <dimension ref="A1:H16"/>
  <sheetViews>
    <sheetView showGridLines="0" rightToLeft="1" zoomScale="294" workbookViewId="0">
      <selection activeCell="E22" sqref="E22"/>
    </sheetView>
  </sheetViews>
  <sheetFormatPr baseColWidth="10" defaultRowHeight="16"/>
  <cols>
    <col min="1" max="16384" width="10.83203125" style="1"/>
  </cols>
  <sheetData>
    <row r="1" spans="1:8">
      <c r="A1" s="3" t="s">
        <v>0</v>
      </c>
      <c r="B1" s="3"/>
      <c r="C1" s="3"/>
      <c r="D1" s="3"/>
      <c r="E1" s="3"/>
      <c r="F1" s="3"/>
      <c r="G1" s="3"/>
      <c r="H1" s="3"/>
    </row>
    <row r="3" spans="1:8">
      <c r="A3" s="1" t="s">
        <v>1</v>
      </c>
      <c r="B3" s="2" t="s">
        <v>2077</v>
      </c>
    </row>
    <row r="4" spans="1:8">
      <c r="A4" s="1" t="s">
        <v>2</v>
      </c>
      <c r="B4" s="2" t="s">
        <v>3</v>
      </c>
    </row>
    <row r="5" spans="1:8">
      <c r="A5" s="1" t="s">
        <v>4</v>
      </c>
      <c r="B5" s="2"/>
      <c r="C5" s="1" t="s">
        <v>5</v>
      </c>
    </row>
    <row r="6" spans="1:8">
      <c r="A6" s="1" t="s">
        <v>6</v>
      </c>
      <c r="B6" s="2" t="s">
        <v>7</v>
      </c>
    </row>
    <row r="7" spans="1:8">
      <c r="A7" s="1" t="s">
        <v>8</v>
      </c>
      <c r="B7" s="2" t="s">
        <v>9</v>
      </c>
    </row>
    <row r="9" spans="1:8">
      <c r="A9" s="1" t="s">
        <v>10</v>
      </c>
    </row>
    <row r="10" spans="1:8">
      <c r="B10" s="1" t="s">
        <v>11</v>
      </c>
    </row>
    <row r="11" spans="1:8">
      <c r="B11" s="1" t="s">
        <v>12</v>
      </c>
    </row>
    <row r="12" spans="1:8">
      <c r="B12" s="1" t="s">
        <v>13</v>
      </c>
    </row>
    <row r="14" spans="1:8">
      <c r="A14" s="1" t="s">
        <v>2078</v>
      </c>
    </row>
    <row r="16" spans="1:8">
      <c r="A16" s="1" t="s">
        <v>14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C3DF4-ADB6-CB4B-A046-785A5677CFEC}">
  <dimension ref="A1:N272"/>
  <sheetViews>
    <sheetView rightToLeft="1" topLeftCell="A210" zoomScale="190" zoomScaleNormal="190" workbookViewId="0">
      <selection activeCell="C257" sqref="C257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2826</v>
      </c>
      <c r="B1" s="96"/>
      <c r="C1" s="96"/>
      <c r="D1" s="96"/>
      <c r="E1" s="96"/>
      <c r="F1" s="96"/>
      <c r="G1" s="96"/>
      <c r="H1" s="248">
        <v>45803</v>
      </c>
    </row>
    <row r="3" spans="1:10">
      <c r="A3" s="12" t="s">
        <v>1117</v>
      </c>
    </row>
    <row r="4" spans="1:10" ht="17" thickBot="1"/>
    <row r="5" spans="1:10">
      <c r="A5" s="36" t="s">
        <v>1011</v>
      </c>
      <c r="B5" s="5"/>
      <c r="C5" s="5"/>
      <c r="D5" s="5"/>
      <c r="E5" s="5"/>
      <c r="F5" s="5"/>
      <c r="G5" s="5"/>
      <c r="H5" s="6"/>
    </row>
    <row r="6" spans="1:10">
      <c r="A6" s="7" t="s">
        <v>1012</v>
      </c>
      <c r="H6" s="8"/>
      <c r="J6" s="1" t="s">
        <v>2828</v>
      </c>
    </row>
    <row r="7" spans="1:10">
      <c r="A7" s="7" t="s">
        <v>1013</v>
      </c>
      <c r="H7" s="8"/>
      <c r="J7" s="1" t="s">
        <v>2827</v>
      </c>
    </row>
    <row r="8" spans="1:10">
      <c r="A8" s="7" t="s">
        <v>1014</v>
      </c>
      <c r="H8" s="8"/>
    </row>
    <row r="9" spans="1:10">
      <c r="A9" s="7" t="s">
        <v>1015</v>
      </c>
      <c r="H9" s="8"/>
    </row>
    <row r="10" spans="1:10" ht="17" thickBot="1">
      <c r="A10" s="9" t="s">
        <v>1016</v>
      </c>
      <c r="B10" s="10"/>
      <c r="C10" s="10"/>
      <c r="D10" s="10"/>
      <c r="E10" s="10"/>
      <c r="F10" s="10"/>
      <c r="G10" s="10"/>
      <c r="H10" s="11"/>
    </row>
    <row r="12" spans="1:10">
      <c r="A12" s="128" t="s">
        <v>912</v>
      </c>
      <c r="B12" s="128"/>
      <c r="C12" s="128"/>
      <c r="D12" s="128"/>
      <c r="E12" s="128"/>
      <c r="F12" s="128"/>
      <c r="G12" s="128"/>
      <c r="H12" s="128"/>
      <c r="I12" s="66"/>
    </row>
    <row r="13" spans="1:10">
      <c r="A13" s="1" t="s">
        <v>1017</v>
      </c>
    </row>
    <row r="15" spans="1:10">
      <c r="A15" s="1" t="s">
        <v>2829</v>
      </c>
    </row>
    <row r="16" spans="1:10">
      <c r="A16" s="1" t="s">
        <v>2830</v>
      </c>
    </row>
    <row r="18" spans="1:14">
      <c r="A18" s="159" t="s">
        <v>1029</v>
      </c>
      <c r="B18" s="159"/>
      <c r="C18" s="159"/>
      <c r="D18" s="159"/>
      <c r="E18" s="159"/>
      <c r="F18" s="159"/>
      <c r="G18" s="159"/>
      <c r="H18" s="159"/>
      <c r="I18" s="159"/>
    </row>
    <row r="20" spans="1:14">
      <c r="A20" s="1" t="s">
        <v>2831</v>
      </c>
      <c r="F20" s="1" t="s">
        <v>1018</v>
      </c>
    </row>
    <row r="24" spans="1:14">
      <c r="K24" s="1" t="s">
        <v>2833</v>
      </c>
    </row>
    <row r="25" spans="1:14">
      <c r="M25" s="1" t="s">
        <v>1649</v>
      </c>
    </row>
    <row r="28" spans="1:14">
      <c r="K28" s="1" t="s">
        <v>2834</v>
      </c>
    </row>
    <row r="29" spans="1:14">
      <c r="K29" s="1" t="s">
        <v>2835</v>
      </c>
    </row>
    <row r="31" spans="1:14">
      <c r="K31" s="12" t="s">
        <v>2091</v>
      </c>
      <c r="L31" s="12"/>
      <c r="M31" s="12"/>
      <c r="N31" s="12"/>
    </row>
    <row r="32" spans="1:14">
      <c r="K32" s="12" t="s">
        <v>2836</v>
      </c>
      <c r="L32" s="12"/>
      <c r="M32" s="12"/>
      <c r="N32" s="12"/>
    </row>
    <row r="34" spans="1:9">
      <c r="A34" s="1" t="s">
        <v>1021</v>
      </c>
      <c r="F34" s="1" t="s">
        <v>1019</v>
      </c>
    </row>
    <row r="35" spans="1:9">
      <c r="A35" s="1" t="s">
        <v>1022</v>
      </c>
      <c r="F35" s="1" t="s">
        <v>1020</v>
      </c>
    </row>
    <row r="36" spans="1:9">
      <c r="F36" s="1" t="s">
        <v>2832</v>
      </c>
    </row>
    <row r="38" spans="1:9">
      <c r="F38" s="1" t="s">
        <v>1023</v>
      </c>
    </row>
    <row r="39" spans="1:9">
      <c r="F39" s="1" t="s">
        <v>1025</v>
      </c>
    </row>
    <row r="41" spans="1:9">
      <c r="F41" s="1" t="s">
        <v>1024</v>
      </c>
    </row>
    <row r="42" spans="1:9">
      <c r="F42" s="1" t="s">
        <v>1026</v>
      </c>
    </row>
    <row r="43" spans="1:9">
      <c r="F43" s="1" t="s">
        <v>1027</v>
      </c>
    </row>
    <row r="45" spans="1:9">
      <c r="A45" s="1" t="s">
        <v>1028</v>
      </c>
    </row>
    <row r="47" spans="1:9">
      <c r="A47" s="160" t="s">
        <v>2837</v>
      </c>
      <c r="B47" s="159"/>
      <c r="C47" s="159"/>
      <c r="D47" s="159"/>
      <c r="E47" s="159"/>
      <c r="F47" s="159"/>
      <c r="G47" s="159"/>
      <c r="H47" s="159"/>
      <c r="I47" s="159"/>
    </row>
    <row r="49" spans="1:4">
      <c r="A49" s="1" t="s">
        <v>1055</v>
      </c>
    </row>
    <row r="50" spans="1:4">
      <c r="A50" s="1" t="s">
        <v>1056</v>
      </c>
      <c r="D50" s="1" t="s">
        <v>1018</v>
      </c>
    </row>
    <row r="51" spans="1:4">
      <c r="A51" s="1" t="s">
        <v>1057</v>
      </c>
    </row>
    <row r="52" spans="1:4">
      <c r="A52" s="1" t="s">
        <v>1058</v>
      </c>
    </row>
    <row r="53" spans="1:4">
      <c r="A53" s="1" t="s">
        <v>1059</v>
      </c>
    </row>
    <row r="55" spans="1:4">
      <c r="A55" s="1" t="s">
        <v>2838</v>
      </c>
    </row>
    <row r="56" spans="1:4">
      <c r="A56" s="1" t="s">
        <v>2839</v>
      </c>
    </row>
    <row r="57" spans="1:4">
      <c r="A57" s="1" t="s">
        <v>2840</v>
      </c>
    </row>
    <row r="58" spans="1:4">
      <c r="A58" s="1" t="s">
        <v>2841</v>
      </c>
    </row>
    <row r="59" spans="1:4">
      <c r="A59" s="1" t="s">
        <v>2842</v>
      </c>
    </row>
    <row r="64" spans="1:4">
      <c r="A64" s="1" t="s">
        <v>1060</v>
      </c>
    </row>
    <row r="65" spans="1:9">
      <c r="A65" s="1" t="s">
        <v>1030</v>
      </c>
    </row>
    <row r="67" spans="1:9">
      <c r="A67" s="160" t="s">
        <v>2843</v>
      </c>
      <c r="B67" s="159"/>
      <c r="C67" s="159"/>
      <c r="D67" s="159"/>
      <c r="E67" s="159"/>
      <c r="F67" s="159"/>
      <c r="G67" s="159"/>
      <c r="H67" s="159"/>
      <c r="I67" s="159"/>
    </row>
    <row r="68" spans="1:9">
      <c r="A68" s="160" t="s">
        <v>1031</v>
      </c>
      <c r="B68" s="160"/>
      <c r="C68" s="160"/>
      <c r="D68" s="160"/>
      <c r="E68" s="160"/>
      <c r="F68" s="160"/>
      <c r="G68" s="160"/>
      <c r="H68" s="160"/>
      <c r="I68" s="160"/>
    </row>
    <row r="71" spans="1:9">
      <c r="I71" s="1" t="s">
        <v>2844</v>
      </c>
    </row>
    <row r="72" spans="1:9">
      <c r="D72" s="1" t="s">
        <v>1018</v>
      </c>
      <c r="I72" s="1" t="s">
        <v>2845</v>
      </c>
    </row>
    <row r="73" spans="1:9">
      <c r="I73" s="1" t="s">
        <v>2846</v>
      </c>
    </row>
    <row r="75" spans="1:9">
      <c r="I75" s="1" t="s">
        <v>2847</v>
      </c>
    </row>
    <row r="76" spans="1:9">
      <c r="I76" s="1" t="s">
        <v>2848</v>
      </c>
    </row>
    <row r="77" spans="1:9">
      <c r="I77" s="1" t="s">
        <v>2849</v>
      </c>
    </row>
    <row r="79" spans="1:9">
      <c r="I79" s="1" t="s">
        <v>2850</v>
      </c>
    </row>
    <row r="80" spans="1:9">
      <c r="I80" s="1" t="s">
        <v>2851</v>
      </c>
    </row>
    <row r="81" spans="1:12">
      <c r="I81" s="1" t="s">
        <v>2852</v>
      </c>
    </row>
    <row r="84" spans="1:12">
      <c r="I84" s="1" t="s">
        <v>2847</v>
      </c>
    </row>
    <row r="85" spans="1:12">
      <c r="I85" s="1" t="s">
        <v>2853</v>
      </c>
    </row>
    <row r="86" spans="1:12">
      <c r="I86" s="1" t="s">
        <v>2849</v>
      </c>
    </row>
    <row r="88" spans="1:12">
      <c r="I88" s="1" t="s">
        <v>2854</v>
      </c>
    </row>
    <row r="89" spans="1:12">
      <c r="J89" s="157" t="s">
        <v>2855</v>
      </c>
      <c r="K89" s="157" t="s">
        <v>2856</v>
      </c>
      <c r="L89" s="157" t="s">
        <v>2857</v>
      </c>
    </row>
    <row r="90" spans="1:12">
      <c r="I90" s="1" t="s">
        <v>783</v>
      </c>
    </row>
    <row r="91" spans="1:12">
      <c r="I91" s="1" t="s">
        <v>1649</v>
      </c>
      <c r="L91" s="1" t="s">
        <v>2858</v>
      </c>
    </row>
    <row r="92" spans="1:12">
      <c r="I92" s="1" t="s">
        <v>1647</v>
      </c>
    </row>
    <row r="93" spans="1:12">
      <c r="A93" s="1" t="s">
        <v>2859</v>
      </c>
    </row>
    <row r="94" spans="1:12">
      <c r="A94" s="1" t="s">
        <v>1061</v>
      </c>
    </row>
    <row r="95" spans="1:12">
      <c r="A95" s="1" t="s">
        <v>1062</v>
      </c>
    </row>
    <row r="96" spans="1:12">
      <c r="A96" s="1" t="s">
        <v>1032</v>
      </c>
    </row>
    <row r="97" spans="1:9">
      <c r="A97" s="1" t="s">
        <v>1033</v>
      </c>
    </row>
    <row r="98" spans="1:9" ht="17" thickBot="1"/>
    <row r="99" spans="1:9">
      <c r="A99" s="161" t="s">
        <v>1034</v>
      </c>
      <c r="B99" s="5"/>
      <c r="C99" s="5"/>
      <c r="D99" s="5"/>
      <c r="E99" s="5"/>
      <c r="F99" s="5"/>
      <c r="G99" s="5"/>
      <c r="H99" s="5"/>
      <c r="I99" s="6"/>
    </row>
    <row r="100" spans="1:9">
      <c r="A100" s="162" t="s">
        <v>1035</v>
      </c>
      <c r="I100" s="8"/>
    </row>
    <row r="101" spans="1:9">
      <c r="A101" s="162" t="s">
        <v>1036</v>
      </c>
      <c r="I101" s="8"/>
    </row>
    <row r="102" spans="1:9">
      <c r="A102" s="162" t="s">
        <v>1037</v>
      </c>
      <c r="I102" s="8"/>
    </row>
    <row r="103" spans="1:9">
      <c r="A103" s="162" t="s">
        <v>1044</v>
      </c>
      <c r="I103" s="8"/>
    </row>
    <row r="104" spans="1:9">
      <c r="A104" s="162" t="s">
        <v>1038</v>
      </c>
      <c r="I104" s="8"/>
    </row>
    <row r="105" spans="1:9">
      <c r="A105" s="162"/>
      <c r="I105" s="8"/>
    </row>
    <row r="106" spans="1:9">
      <c r="A106" s="162" t="s">
        <v>1039</v>
      </c>
      <c r="I106" s="8"/>
    </row>
    <row r="107" spans="1:9">
      <c r="A107" s="162" t="s">
        <v>1040</v>
      </c>
      <c r="I107" s="8"/>
    </row>
    <row r="108" spans="1:9">
      <c r="A108" s="162" t="s">
        <v>1041</v>
      </c>
      <c r="I108" s="8"/>
    </row>
    <row r="109" spans="1:9">
      <c r="A109" s="162"/>
      <c r="I109" s="8"/>
    </row>
    <row r="110" spans="1:9">
      <c r="A110" s="162" t="s">
        <v>1042</v>
      </c>
      <c r="I110" s="8"/>
    </row>
    <row r="111" spans="1:9" ht="17" thickBot="1">
      <c r="A111" s="163" t="s">
        <v>1043</v>
      </c>
      <c r="B111" s="10"/>
      <c r="C111" s="10"/>
      <c r="D111" s="10"/>
      <c r="E111" s="10"/>
      <c r="F111" s="10"/>
      <c r="G111" s="10"/>
      <c r="H111" s="10"/>
      <c r="I111" s="11"/>
    </row>
    <row r="113" spans="1:9">
      <c r="A113" s="128" t="s">
        <v>960</v>
      </c>
      <c r="B113" s="128"/>
      <c r="C113" s="128"/>
      <c r="D113" s="128"/>
      <c r="E113" s="128"/>
      <c r="F113" s="128"/>
      <c r="G113" s="128"/>
      <c r="H113" s="128"/>
      <c r="I113" s="66"/>
    </row>
    <row r="114" spans="1:9">
      <c r="A114" s="1" t="s">
        <v>1063</v>
      </c>
    </row>
    <row r="116" spans="1:9">
      <c r="H116" s="1" t="s">
        <v>2860</v>
      </c>
    </row>
    <row r="117" spans="1:9">
      <c r="H117" s="1" t="s">
        <v>2861</v>
      </c>
    </row>
    <row r="118" spans="1:9">
      <c r="H118" s="1" t="s">
        <v>2862</v>
      </c>
    </row>
    <row r="119" spans="1:9">
      <c r="H119" s="1" t="s">
        <v>2863</v>
      </c>
    </row>
    <row r="122" spans="1:9">
      <c r="A122" s="159" t="s">
        <v>1051</v>
      </c>
      <c r="B122" s="159"/>
      <c r="C122" s="159"/>
      <c r="D122" s="159"/>
      <c r="E122" s="159"/>
      <c r="F122" s="159"/>
      <c r="G122" s="159"/>
      <c r="H122" s="159"/>
      <c r="I122" s="159"/>
    </row>
    <row r="123" spans="1:9">
      <c r="A123" s="1" t="s">
        <v>1064</v>
      </c>
    </row>
    <row r="124" spans="1:9">
      <c r="A124" s="1" t="s">
        <v>1065</v>
      </c>
    </row>
    <row r="125" spans="1:9">
      <c r="A125" s="1" t="s">
        <v>1066</v>
      </c>
    </row>
    <row r="127" spans="1:9">
      <c r="A127" s="12" t="s">
        <v>2864</v>
      </c>
      <c r="B127" s="12"/>
      <c r="C127" s="12"/>
      <c r="D127" s="12"/>
      <c r="E127" s="12"/>
      <c r="F127" s="12"/>
      <c r="G127" s="12"/>
      <c r="H127" s="12"/>
      <c r="I127" s="12"/>
    </row>
    <row r="128" spans="1:9">
      <c r="A128" s="12" t="s">
        <v>2865</v>
      </c>
      <c r="B128" s="12"/>
      <c r="C128" s="12"/>
      <c r="D128" s="12"/>
      <c r="E128" s="12"/>
      <c r="F128" s="12"/>
      <c r="G128" s="12"/>
      <c r="H128" s="12"/>
      <c r="I128" s="12" t="s">
        <v>2868</v>
      </c>
    </row>
    <row r="130" spans="1:9">
      <c r="A130" s="269" t="s">
        <v>2866</v>
      </c>
      <c r="B130" s="269"/>
      <c r="C130" s="269"/>
      <c r="D130" s="269"/>
      <c r="E130" s="269"/>
      <c r="F130" s="269"/>
      <c r="G130" s="269"/>
      <c r="H130" s="269"/>
      <c r="I130" s="269"/>
    </row>
    <row r="131" spans="1:9">
      <c r="A131" s="269" t="s">
        <v>2867</v>
      </c>
      <c r="B131" s="269"/>
      <c r="C131" s="269"/>
      <c r="D131" s="269"/>
      <c r="E131" s="269"/>
      <c r="F131" s="269"/>
      <c r="G131" s="269"/>
      <c r="H131" s="269"/>
      <c r="I131" s="269"/>
    </row>
    <row r="133" spans="1:9">
      <c r="A133" s="159" t="s">
        <v>1052</v>
      </c>
      <c r="B133" s="159"/>
      <c r="C133" s="159"/>
      <c r="D133" s="159"/>
      <c r="E133" s="159"/>
      <c r="F133" s="159"/>
      <c r="G133" s="159"/>
      <c r="H133" s="159"/>
      <c r="I133" s="159"/>
    </row>
    <row r="134" spans="1:9">
      <c r="A134" s="1" t="s">
        <v>1067</v>
      </c>
    </row>
    <row r="135" spans="1:9">
      <c r="A135" s="1" t="s">
        <v>1068</v>
      </c>
    </row>
    <row r="137" spans="1:9">
      <c r="A137" s="1" t="s">
        <v>1889</v>
      </c>
    </row>
    <row r="138" spans="1:9">
      <c r="A138" s="1" t="s">
        <v>2869</v>
      </c>
    </row>
    <row r="140" spans="1:9">
      <c r="A140" s="12" t="s">
        <v>2870</v>
      </c>
    </row>
    <row r="142" spans="1:9">
      <c r="A142" s="159" t="s">
        <v>1053</v>
      </c>
      <c r="B142" s="159"/>
      <c r="C142" s="159"/>
      <c r="D142" s="159"/>
      <c r="E142" s="159"/>
      <c r="F142" s="159"/>
      <c r="G142" s="159"/>
      <c r="H142" s="159"/>
      <c r="I142" s="159"/>
    </row>
    <row r="143" spans="1:9">
      <c r="A143" s="1" t="s">
        <v>2871</v>
      </c>
    </row>
    <row r="144" spans="1:9">
      <c r="A144" s="1" t="s">
        <v>2872</v>
      </c>
    </row>
    <row r="146" spans="1:9">
      <c r="A146" s="159" t="s">
        <v>1054</v>
      </c>
      <c r="B146" s="159"/>
      <c r="C146" s="159"/>
      <c r="D146" s="159"/>
      <c r="E146" s="159"/>
      <c r="F146" s="159"/>
      <c r="G146" s="159"/>
      <c r="H146" s="159"/>
      <c r="I146" s="159"/>
    </row>
    <row r="147" spans="1:9">
      <c r="A147" s="1" t="s">
        <v>1069</v>
      </c>
    </row>
    <row r="148" spans="1:9">
      <c r="A148" s="1" t="s">
        <v>2873</v>
      </c>
    </row>
    <row r="149" spans="1:9">
      <c r="A149" s="1" t="s">
        <v>2874</v>
      </c>
    </row>
    <row r="150" spans="1:9">
      <c r="A150" s="1" t="s">
        <v>2875</v>
      </c>
    </row>
    <row r="152" spans="1:9">
      <c r="A152" s="159" t="s">
        <v>1045</v>
      </c>
      <c r="B152" s="159"/>
      <c r="C152" s="159"/>
      <c r="D152" s="159"/>
      <c r="E152" s="159"/>
      <c r="F152" s="159"/>
      <c r="G152" s="159"/>
      <c r="H152" s="159"/>
      <c r="I152" s="159"/>
    </row>
    <row r="154" spans="1:9">
      <c r="G154" s="1" t="s">
        <v>2876</v>
      </c>
    </row>
    <row r="155" spans="1:9">
      <c r="G155" s="1" t="s">
        <v>2877</v>
      </c>
    </row>
    <row r="156" spans="1:9">
      <c r="G156" s="1" t="s">
        <v>2878</v>
      </c>
    </row>
    <row r="157" spans="1:9">
      <c r="G157" s="1" t="s">
        <v>2879</v>
      </c>
    </row>
    <row r="158" spans="1:9">
      <c r="G158" s="1" t="s">
        <v>2880</v>
      </c>
    </row>
    <row r="169" spans="1:9">
      <c r="A169" s="128" t="s">
        <v>985</v>
      </c>
      <c r="B169" s="128"/>
      <c r="C169" s="128"/>
      <c r="D169" s="128"/>
      <c r="E169" s="128"/>
      <c r="F169" s="128"/>
      <c r="G169" s="128"/>
      <c r="H169" s="128"/>
      <c r="I169" s="66"/>
    </row>
    <row r="170" spans="1:9">
      <c r="A170" s="1" t="s">
        <v>1046</v>
      </c>
    </row>
    <row r="171" spans="1:9">
      <c r="A171" s="1" t="s">
        <v>1047</v>
      </c>
    </row>
    <row r="173" spans="1:9">
      <c r="A173" s="159" t="s">
        <v>1048</v>
      </c>
      <c r="B173" s="159"/>
      <c r="C173" s="159"/>
      <c r="D173" s="159"/>
      <c r="E173" s="159"/>
      <c r="F173" s="159"/>
      <c r="G173" s="159"/>
      <c r="H173" s="159"/>
      <c r="I173" s="159"/>
    </row>
    <row r="175" spans="1:9">
      <c r="G175" s="1" t="s">
        <v>1070</v>
      </c>
    </row>
    <row r="176" spans="1:9">
      <c r="G176" s="1" t="s">
        <v>1071</v>
      </c>
    </row>
    <row r="177" spans="1:9">
      <c r="G177" s="1" t="s">
        <v>1072</v>
      </c>
    </row>
    <row r="178" spans="1:9">
      <c r="G178" s="1" t="s">
        <v>1073</v>
      </c>
    </row>
    <row r="180" spans="1:9">
      <c r="G180" s="1" t="s">
        <v>1075</v>
      </c>
    </row>
    <row r="181" spans="1:9">
      <c r="G181" s="1" t="s">
        <v>1076</v>
      </c>
    </row>
    <row r="182" spans="1:9">
      <c r="G182" s="1" t="s">
        <v>1077</v>
      </c>
    </row>
    <row r="183" spans="1:9">
      <c r="G183" s="1" t="s">
        <v>1078</v>
      </c>
    </row>
    <row r="184" spans="1:9">
      <c r="G184" s="1" t="s">
        <v>1079</v>
      </c>
    </row>
    <row r="186" spans="1:9">
      <c r="G186" s="1" t="s">
        <v>1080</v>
      </c>
    </row>
    <row r="187" spans="1:9">
      <c r="G187" s="1" t="s">
        <v>1081</v>
      </c>
    </row>
    <row r="188" spans="1:9">
      <c r="D188" s="1" t="s">
        <v>1074</v>
      </c>
      <c r="G188" s="1" t="s">
        <v>1082</v>
      </c>
    </row>
    <row r="189" spans="1:9">
      <c r="G189" s="1" t="s">
        <v>1083</v>
      </c>
    </row>
    <row r="192" spans="1:9">
      <c r="A192" s="159" t="s">
        <v>1049</v>
      </c>
      <c r="B192" s="159"/>
      <c r="C192" s="159"/>
      <c r="D192" s="159"/>
      <c r="E192" s="159"/>
      <c r="F192" s="159"/>
      <c r="G192" s="159"/>
      <c r="H192" s="159"/>
      <c r="I192" s="159"/>
    </row>
    <row r="193" spans="1:7">
      <c r="A193" s="1" t="s">
        <v>2881</v>
      </c>
    </row>
    <row r="194" spans="1:7">
      <c r="A194" s="1" t="s">
        <v>2882</v>
      </c>
    </row>
    <row r="196" spans="1:7">
      <c r="G196" s="1" t="s">
        <v>1084</v>
      </c>
    </row>
    <row r="197" spans="1:7">
      <c r="G197" s="1" t="s">
        <v>1085</v>
      </c>
    </row>
    <row r="198" spans="1:7">
      <c r="G198" s="1" t="s">
        <v>1086</v>
      </c>
    </row>
    <row r="199" spans="1:7">
      <c r="G199" s="1" t="s">
        <v>1087</v>
      </c>
    </row>
    <row r="200" spans="1:7">
      <c r="G200" s="1" t="s">
        <v>1088</v>
      </c>
    </row>
    <row r="201" spans="1:7">
      <c r="G201" s="1" t="s">
        <v>1089</v>
      </c>
    </row>
    <row r="203" spans="1:7">
      <c r="G203" s="1" t="s">
        <v>1090</v>
      </c>
    </row>
    <row r="204" spans="1:7">
      <c r="G204" s="1" t="s">
        <v>1091</v>
      </c>
    </row>
    <row r="205" spans="1:7">
      <c r="G205" s="1" t="s">
        <v>1092</v>
      </c>
    </row>
    <row r="206" spans="1:7">
      <c r="G206" s="1" t="s">
        <v>1093</v>
      </c>
    </row>
    <row r="207" spans="1:7">
      <c r="G207" s="1" t="s">
        <v>1094</v>
      </c>
    </row>
    <row r="208" spans="1:7">
      <c r="G208" s="1" t="s">
        <v>1095</v>
      </c>
    </row>
    <row r="210" spans="1:9">
      <c r="A210" s="12" t="s">
        <v>2883</v>
      </c>
    </row>
    <row r="211" spans="1:9">
      <c r="A211" s="12" t="s">
        <v>2884</v>
      </c>
    </row>
    <row r="213" spans="1:9">
      <c r="A213" s="159" t="s">
        <v>1096</v>
      </c>
      <c r="B213" s="159"/>
      <c r="C213" s="159"/>
      <c r="D213" s="159"/>
      <c r="E213" s="159"/>
      <c r="F213" s="159"/>
      <c r="G213" s="159"/>
      <c r="H213" s="159"/>
      <c r="I213" s="159"/>
    </row>
    <row r="214" spans="1:9">
      <c r="A214" s="1" t="s">
        <v>2885</v>
      </c>
    </row>
    <row r="216" spans="1:9">
      <c r="G216" s="1" t="s">
        <v>2886</v>
      </c>
    </row>
    <row r="217" spans="1:9">
      <c r="G217" s="1" t="s">
        <v>2887</v>
      </c>
    </row>
    <row r="231" spans="1:9">
      <c r="A231" s="159" t="s">
        <v>1050</v>
      </c>
      <c r="B231" s="159"/>
      <c r="C231" s="159"/>
      <c r="D231" s="159"/>
      <c r="E231" s="159"/>
      <c r="F231" s="159"/>
      <c r="G231" s="159"/>
      <c r="H231" s="159"/>
      <c r="I231" s="159"/>
    </row>
    <row r="232" spans="1:9">
      <c r="A232" s="159" t="s">
        <v>1098</v>
      </c>
      <c r="B232" s="159"/>
      <c r="C232" s="159"/>
      <c r="D232" s="159"/>
      <c r="E232" s="159"/>
      <c r="F232" s="159"/>
      <c r="G232" s="159"/>
      <c r="H232" s="159"/>
      <c r="I232" s="159"/>
    </row>
    <row r="233" spans="1:9">
      <c r="A233" s="159" t="s">
        <v>1097</v>
      </c>
      <c r="B233" s="159"/>
    </row>
    <row r="235" spans="1:9">
      <c r="H235" s="1" t="s">
        <v>1099</v>
      </c>
    </row>
    <row r="236" spans="1:9">
      <c r="H236" s="1" t="s">
        <v>1100</v>
      </c>
    </row>
    <row r="237" spans="1:9">
      <c r="H237" s="1" t="s">
        <v>1101</v>
      </c>
    </row>
    <row r="238" spans="1:9">
      <c r="H238" s="1" t="s">
        <v>1102</v>
      </c>
    </row>
    <row r="239" spans="1:9">
      <c r="H239" s="1" t="s">
        <v>1103</v>
      </c>
    </row>
    <row r="240" spans="1:9">
      <c r="H240" s="1" t="s">
        <v>1104</v>
      </c>
    </row>
    <row r="241" spans="2:8">
      <c r="H241" s="1" t="s">
        <v>1105</v>
      </c>
    </row>
    <row r="242" spans="2:8">
      <c r="H242" s="1" t="s">
        <v>1106</v>
      </c>
    </row>
    <row r="243" spans="2:8">
      <c r="H243" s="1" t="s">
        <v>1107</v>
      </c>
    </row>
    <row r="244" spans="2:8">
      <c r="H244" s="1" t="s">
        <v>1108</v>
      </c>
    </row>
    <row r="245" spans="2:8">
      <c r="H245" s="1" t="s">
        <v>1109</v>
      </c>
    </row>
    <row r="246" spans="2:8">
      <c r="H246" s="1" t="s">
        <v>1110</v>
      </c>
    </row>
    <row r="247" spans="2:8">
      <c r="H247" s="1" t="s">
        <v>1111</v>
      </c>
    </row>
    <row r="248" spans="2:8">
      <c r="H248" s="1" t="s">
        <v>1112</v>
      </c>
    </row>
    <row r="249" spans="2:8">
      <c r="H249" s="1" t="s">
        <v>1113</v>
      </c>
    </row>
    <row r="250" spans="2:8">
      <c r="H250" s="1" t="s">
        <v>1114</v>
      </c>
    </row>
    <row r="252" spans="2:8">
      <c r="H252" s="1" t="s">
        <v>1115</v>
      </c>
    </row>
    <row r="253" spans="2:8">
      <c r="H253" s="1" t="s">
        <v>1116</v>
      </c>
    </row>
    <row r="255" spans="2:8">
      <c r="B255" s="1" t="s">
        <v>2888</v>
      </c>
    </row>
    <row r="256" spans="2:8">
      <c r="B256" s="1" t="s">
        <v>2889</v>
      </c>
    </row>
    <row r="258" spans="4:12" ht="17" thickBot="1"/>
    <row r="259" spans="4:12">
      <c r="I259" s="36" t="s">
        <v>2091</v>
      </c>
      <c r="J259" s="55"/>
      <c r="K259" s="55"/>
      <c r="L259" s="56"/>
    </row>
    <row r="260" spans="4:12">
      <c r="D260" s="1" t="s">
        <v>2892</v>
      </c>
      <c r="E260" s="1" t="s">
        <v>2890</v>
      </c>
      <c r="I260" s="37" t="s">
        <v>2900</v>
      </c>
      <c r="J260" s="12"/>
      <c r="K260" s="12"/>
      <c r="L260" s="57"/>
    </row>
    <row r="261" spans="4:12">
      <c r="D261" s="1" t="s">
        <v>2893</v>
      </c>
      <c r="E261" s="1" t="s">
        <v>2891</v>
      </c>
      <c r="I261" s="37" t="s">
        <v>2901</v>
      </c>
      <c r="J261" s="12"/>
      <c r="K261" s="12"/>
      <c r="L261" s="57"/>
    </row>
    <row r="262" spans="4:12">
      <c r="D262" s="1" t="s">
        <v>2894</v>
      </c>
      <c r="I262" s="37" t="s">
        <v>2902</v>
      </c>
      <c r="J262" s="12"/>
      <c r="K262" s="12"/>
      <c r="L262" s="57"/>
    </row>
    <row r="263" spans="4:12">
      <c r="D263" s="1" t="s">
        <v>2895</v>
      </c>
      <c r="I263" s="37" t="s">
        <v>2903</v>
      </c>
      <c r="J263" s="12"/>
      <c r="K263" s="12"/>
      <c r="L263" s="57"/>
    </row>
    <row r="264" spans="4:12" ht="17" thickBot="1">
      <c r="D264" s="1" t="s">
        <v>2896</v>
      </c>
      <c r="I264" s="38" t="s">
        <v>2904</v>
      </c>
      <c r="J264" s="58"/>
      <c r="K264" s="58"/>
      <c r="L264" s="59"/>
    </row>
    <row r="270" spans="4:12">
      <c r="D270" s="1" t="s">
        <v>2897</v>
      </c>
    </row>
    <row r="271" spans="4:12">
      <c r="D271" s="1" t="s">
        <v>2898</v>
      </c>
    </row>
    <row r="272" spans="4:12">
      <c r="D272" s="1" t="s">
        <v>2899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FD640E-ECD2-4740-9A77-66514A8CBB2D}">
  <dimension ref="A1:Z603"/>
  <sheetViews>
    <sheetView showGridLines="0" rightToLeft="1" zoomScale="170" zoomScaleNormal="170" workbookViewId="0">
      <selection sqref="A1:H1"/>
    </sheetView>
  </sheetViews>
  <sheetFormatPr baseColWidth="10" defaultRowHeight="16"/>
  <cols>
    <col min="1" max="16384" width="10.83203125" style="1"/>
  </cols>
  <sheetData>
    <row r="1" spans="1:10" ht="17" thickBot="1">
      <c r="A1" s="101" t="s">
        <v>2905</v>
      </c>
      <c r="B1" s="96"/>
      <c r="C1" s="96"/>
      <c r="D1" s="96"/>
      <c r="E1" s="96"/>
      <c r="F1" s="96"/>
      <c r="G1" s="96"/>
      <c r="H1" s="164">
        <v>45817</v>
      </c>
    </row>
    <row r="3" spans="1:10">
      <c r="A3" s="165" t="s">
        <v>1156</v>
      </c>
      <c r="B3" s="165"/>
      <c r="C3" s="165"/>
      <c r="D3" s="165"/>
      <c r="E3" s="165"/>
      <c r="F3" s="165"/>
      <c r="G3" s="165"/>
      <c r="H3" s="165"/>
    </row>
    <row r="4" spans="1:10">
      <c r="B4" s="12"/>
      <c r="C4" s="12"/>
      <c r="D4" s="12"/>
      <c r="E4" s="12"/>
      <c r="F4" s="12"/>
      <c r="G4" s="12"/>
      <c r="H4" s="12"/>
    </row>
    <row r="5" spans="1:10">
      <c r="B5" s="12"/>
      <c r="C5" s="12"/>
      <c r="D5" s="12"/>
      <c r="E5" s="12"/>
      <c r="F5" s="12"/>
      <c r="G5" s="12"/>
      <c r="H5" s="12"/>
      <c r="J5" s="1" t="s">
        <v>2912</v>
      </c>
    </row>
    <row r="6" spans="1:10">
      <c r="B6" s="12"/>
      <c r="C6" s="12"/>
      <c r="D6" s="12"/>
      <c r="E6" s="12"/>
      <c r="F6" s="12"/>
      <c r="G6" s="12"/>
      <c r="H6" s="270" t="s">
        <v>2908</v>
      </c>
      <c r="I6" s="269"/>
      <c r="J6" s="269"/>
    </row>
    <row r="7" spans="1:10">
      <c r="B7" s="12"/>
      <c r="C7" s="12"/>
      <c r="D7" s="12"/>
      <c r="E7" s="12"/>
      <c r="F7" s="12"/>
      <c r="G7" s="12"/>
      <c r="H7" s="270" t="s">
        <v>2909</v>
      </c>
      <c r="I7" s="269"/>
      <c r="J7" s="269"/>
    </row>
    <row r="8" spans="1:10">
      <c r="B8" s="12"/>
      <c r="C8" s="12"/>
      <c r="D8" s="12"/>
      <c r="E8" s="12"/>
      <c r="F8" s="12"/>
      <c r="G8" s="12"/>
      <c r="H8" s="270"/>
      <c r="I8" s="269"/>
      <c r="J8" s="269"/>
    </row>
    <row r="9" spans="1:10">
      <c r="B9" s="12"/>
      <c r="C9" s="12"/>
      <c r="D9" s="12"/>
      <c r="E9" s="12"/>
      <c r="F9" s="12"/>
      <c r="G9" s="12"/>
      <c r="H9" s="270" t="s">
        <v>2910</v>
      </c>
      <c r="I9" s="269"/>
      <c r="J9" s="269"/>
    </row>
    <row r="10" spans="1:10">
      <c r="B10" s="12"/>
      <c r="C10" s="12"/>
      <c r="D10" s="12"/>
      <c r="E10" s="12"/>
      <c r="F10" s="12"/>
      <c r="G10" s="12"/>
      <c r="H10" s="270" t="s">
        <v>2911</v>
      </c>
      <c r="I10" s="269"/>
      <c r="J10" s="269"/>
    </row>
    <row r="11" spans="1:10">
      <c r="B11" s="12"/>
      <c r="C11" s="12"/>
      <c r="D11" s="12"/>
      <c r="E11" s="12"/>
      <c r="F11" s="12"/>
      <c r="G11" s="12"/>
      <c r="H11" s="12"/>
    </row>
    <row r="12" spans="1:10">
      <c r="B12" s="12"/>
      <c r="C12" s="12"/>
      <c r="D12" s="12"/>
      <c r="E12" s="12"/>
      <c r="F12" s="12"/>
      <c r="G12" s="12"/>
      <c r="H12" s="270" t="s">
        <v>2913</v>
      </c>
    </row>
    <row r="13" spans="1:10">
      <c r="B13" s="12"/>
      <c r="C13" s="12"/>
      <c r="D13" s="12"/>
      <c r="E13" s="12"/>
      <c r="F13" s="12"/>
      <c r="G13" s="12"/>
      <c r="H13" s="270" t="s">
        <v>2914</v>
      </c>
    </row>
    <row r="14" spans="1:10">
      <c r="B14" s="12"/>
      <c r="C14" s="12"/>
      <c r="D14" s="12"/>
      <c r="E14" s="12"/>
      <c r="F14" s="12"/>
      <c r="G14" s="12"/>
      <c r="H14" s="270" t="s">
        <v>2915</v>
      </c>
    </row>
    <row r="15" spans="1:10">
      <c r="B15" s="12"/>
      <c r="C15" s="12"/>
      <c r="D15" s="12"/>
      <c r="E15" s="12"/>
      <c r="F15" s="12"/>
      <c r="G15" s="12"/>
      <c r="H15" s="270" t="s">
        <v>2916</v>
      </c>
    </row>
    <row r="16" spans="1:10">
      <c r="B16" s="12"/>
      <c r="C16" s="12"/>
      <c r="D16" s="12"/>
      <c r="E16" s="12"/>
      <c r="F16" s="12"/>
      <c r="G16" s="12"/>
      <c r="H16" s="270" t="s">
        <v>2917</v>
      </c>
    </row>
    <row r="17" spans="1:8" ht="17" thickBot="1">
      <c r="B17" s="12"/>
      <c r="C17" s="12"/>
      <c r="D17" s="12"/>
      <c r="E17" s="12"/>
      <c r="F17" s="12"/>
      <c r="G17" s="12"/>
      <c r="H17" s="12"/>
    </row>
    <row r="18" spans="1:8">
      <c r="A18" s="271" t="s">
        <v>1157</v>
      </c>
      <c r="B18" s="272"/>
      <c r="C18" s="272"/>
      <c r="D18" s="272"/>
      <c r="E18" s="272"/>
      <c r="F18" s="272"/>
      <c r="G18" s="273"/>
      <c r="H18" s="12"/>
    </row>
    <row r="19" spans="1:8">
      <c r="A19" s="274" t="s">
        <v>1158</v>
      </c>
      <c r="B19" s="275"/>
      <c r="C19" s="275"/>
      <c r="D19" s="275"/>
      <c r="E19" s="275"/>
      <c r="F19" s="275"/>
      <c r="G19" s="276"/>
      <c r="H19" s="12"/>
    </row>
    <row r="20" spans="1:8">
      <c r="A20" s="274" t="s">
        <v>1275</v>
      </c>
      <c r="B20" s="275"/>
      <c r="C20" s="275"/>
      <c r="D20" s="275"/>
      <c r="E20" s="275"/>
      <c r="F20" s="275"/>
      <c r="G20" s="276"/>
      <c r="H20" s="12"/>
    </row>
    <row r="21" spans="1:8">
      <c r="A21" s="274" t="s">
        <v>1276</v>
      </c>
      <c r="B21" s="275"/>
      <c r="C21" s="275"/>
      <c r="D21" s="275"/>
      <c r="E21" s="275"/>
      <c r="F21" s="275"/>
      <c r="G21" s="276"/>
      <c r="H21" s="12"/>
    </row>
    <row r="22" spans="1:8">
      <c r="A22" s="274" t="s">
        <v>1277</v>
      </c>
      <c r="B22" s="275"/>
      <c r="C22" s="275"/>
      <c r="D22" s="275"/>
      <c r="E22" s="275"/>
      <c r="F22" s="275"/>
      <c r="G22" s="276"/>
      <c r="H22" s="12"/>
    </row>
    <row r="23" spans="1:8">
      <c r="A23" s="274"/>
      <c r="B23" s="40" t="s">
        <v>1278</v>
      </c>
      <c r="C23" s="275"/>
      <c r="D23" s="275"/>
      <c r="E23" s="275"/>
      <c r="F23" s="275"/>
      <c r="G23" s="276"/>
      <c r="H23" s="12"/>
    </row>
    <row r="24" spans="1:8" ht="17" thickBot="1">
      <c r="A24" s="277"/>
      <c r="B24" s="278" t="s">
        <v>1279</v>
      </c>
      <c r="C24" s="278"/>
      <c r="D24" s="278"/>
      <c r="E24" s="278"/>
      <c r="F24" s="278"/>
      <c r="G24" s="279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A26" s="1" t="s">
        <v>2918</v>
      </c>
      <c r="B26" s="12"/>
      <c r="C26" s="12"/>
      <c r="D26" s="12"/>
      <c r="E26" s="12"/>
      <c r="F26" s="12"/>
      <c r="G26" s="12"/>
      <c r="H26" s="12"/>
    </row>
    <row r="27" spans="1:8">
      <c r="A27" s="1" t="s">
        <v>2923</v>
      </c>
      <c r="B27" s="12"/>
      <c r="C27" s="12"/>
      <c r="D27" s="12"/>
      <c r="E27" s="12"/>
      <c r="F27" s="12"/>
      <c r="G27" s="12"/>
      <c r="H27" s="12"/>
    </row>
    <row r="28" spans="1:8">
      <c r="A28" s="1" t="s">
        <v>2924</v>
      </c>
      <c r="B28" s="12"/>
      <c r="C28" s="12"/>
      <c r="D28" s="12"/>
      <c r="E28" s="12"/>
      <c r="F28" s="12"/>
      <c r="G28" s="12"/>
      <c r="H28" s="12"/>
    </row>
    <row r="29" spans="1:8">
      <c r="A29" s="1" t="s">
        <v>2925</v>
      </c>
      <c r="B29" s="12"/>
      <c r="C29" s="12"/>
      <c r="D29" s="12"/>
      <c r="E29" s="12"/>
      <c r="F29" s="12"/>
      <c r="G29" s="12"/>
      <c r="H29" s="12"/>
    </row>
    <row r="30" spans="1:8">
      <c r="B30" s="12"/>
      <c r="C30" s="12"/>
      <c r="D30" s="12"/>
      <c r="E30" s="12"/>
      <c r="F30" s="12"/>
      <c r="G30" s="12"/>
      <c r="H30" s="12"/>
    </row>
    <row r="31" spans="1:8">
      <c r="A31" s="1" t="s">
        <v>2926</v>
      </c>
      <c r="B31" s="12"/>
      <c r="C31" s="12"/>
      <c r="D31" s="12"/>
      <c r="E31" s="12"/>
      <c r="F31" s="12"/>
      <c r="G31" s="12"/>
      <c r="H31" s="12"/>
    </row>
    <row r="32" spans="1:8">
      <c r="A32" s="1" t="s">
        <v>2927</v>
      </c>
      <c r="B32" s="12"/>
      <c r="C32" s="12"/>
      <c r="D32" s="12"/>
      <c r="E32" s="12"/>
      <c r="F32" s="12"/>
      <c r="G32" s="12"/>
      <c r="H32" s="12"/>
    </row>
    <row r="33" spans="1:8">
      <c r="A33" s="1" t="s">
        <v>2928</v>
      </c>
      <c r="B33" s="12"/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2929</v>
      </c>
      <c r="B35" s="12"/>
      <c r="C35" s="12"/>
      <c r="D35" s="12"/>
      <c r="E35" s="12"/>
      <c r="F35" s="12"/>
      <c r="G35" s="12"/>
      <c r="H35" s="12"/>
    </row>
    <row r="36" spans="1:8">
      <c r="A36" s="1" t="s">
        <v>2930</v>
      </c>
      <c r="B36" s="12"/>
      <c r="C36" s="12"/>
      <c r="D36" s="12"/>
      <c r="E36" s="12"/>
      <c r="F36" s="12"/>
      <c r="G36" s="12"/>
      <c r="H36" s="12"/>
    </row>
    <row r="37" spans="1:8">
      <c r="A37" s="1" t="s">
        <v>2931</v>
      </c>
      <c r="B37" s="12"/>
      <c r="C37" s="12"/>
      <c r="D37" s="12"/>
      <c r="E37" s="12"/>
      <c r="F37" s="12"/>
      <c r="G37" s="12"/>
      <c r="H37" s="12"/>
    </row>
    <row r="38" spans="1:8">
      <c r="A38" s="1" t="s">
        <v>2932</v>
      </c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 t="s">
        <v>2922</v>
      </c>
    </row>
    <row r="45" spans="1:8">
      <c r="B45" s="12"/>
      <c r="C45" s="12"/>
      <c r="D45" s="12"/>
      <c r="E45" s="12"/>
      <c r="F45" s="12"/>
      <c r="G45" s="12"/>
      <c r="H45" s="12" t="s">
        <v>2919</v>
      </c>
    </row>
    <row r="46" spans="1:8">
      <c r="B46" s="12"/>
      <c r="C46" s="12"/>
      <c r="D46" s="12"/>
      <c r="E46" s="12"/>
      <c r="F46" s="12"/>
      <c r="G46" s="12"/>
      <c r="H46" s="12" t="s">
        <v>2920</v>
      </c>
    </row>
    <row r="47" spans="1:8">
      <c r="B47" s="12"/>
      <c r="C47" s="12"/>
      <c r="D47" s="12"/>
      <c r="E47" s="12"/>
      <c r="F47" s="12"/>
      <c r="G47" s="12"/>
      <c r="H47" s="12" t="s">
        <v>2921</v>
      </c>
    </row>
    <row r="48" spans="1:8">
      <c r="B48" s="12"/>
      <c r="C48" s="12"/>
      <c r="D48" s="12"/>
      <c r="E48" s="12"/>
      <c r="F48" s="12"/>
      <c r="G48" s="12"/>
      <c r="H48" s="12"/>
    </row>
    <row r="49" spans="1:14">
      <c r="B49" s="12"/>
      <c r="C49" s="12"/>
      <c r="D49" s="12"/>
      <c r="E49" s="12"/>
      <c r="F49" s="12"/>
      <c r="G49" s="12"/>
      <c r="H49" s="12"/>
    </row>
    <row r="50" spans="1:14">
      <c r="B50" s="12"/>
      <c r="C50" s="12"/>
      <c r="D50" s="12"/>
      <c r="E50" s="12"/>
      <c r="F50" s="12"/>
      <c r="G50" s="12"/>
      <c r="H50" s="12"/>
    </row>
    <row r="51" spans="1:14">
      <c r="B51" s="12"/>
      <c r="C51" s="12"/>
      <c r="D51" s="12"/>
      <c r="E51" s="12"/>
      <c r="F51" s="12"/>
      <c r="G51" s="12"/>
      <c r="H51" s="12"/>
    </row>
    <row r="52" spans="1:14" ht="17" thickBot="1">
      <c r="B52" s="12"/>
      <c r="C52" s="12"/>
      <c r="D52" s="12"/>
      <c r="E52" s="12"/>
      <c r="F52" s="12"/>
      <c r="G52" s="12"/>
      <c r="H52" s="12"/>
    </row>
    <row r="53" spans="1:14">
      <c r="A53" s="4" t="s">
        <v>2933</v>
      </c>
      <c r="B53" s="55"/>
      <c r="C53" s="55"/>
      <c r="D53" s="55"/>
      <c r="E53" s="55"/>
      <c r="F53" s="55"/>
      <c r="G53" s="55"/>
      <c r="H53" s="56"/>
    </row>
    <row r="54" spans="1:14">
      <c r="A54" s="7" t="s">
        <v>2934</v>
      </c>
      <c r="B54" s="12"/>
      <c r="C54" s="12"/>
      <c r="D54" s="12"/>
      <c r="E54" s="12"/>
      <c r="F54" s="12"/>
      <c r="G54" s="12"/>
      <c r="H54" s="57"/>
    </row>
    <row r="55" spans="1:14" ht="17" thickBot="1">
      <c r="A55" s="9" t="s">
        <v>2935</v>
      </c>
      <c r="B55" s="58"/>
      <c r="C55" s="58"/>
      <c r="D55" s="58"/>
      <c r="E55" s="58"/>
      <c r="F55" s="58"/>
      <c r="G55" s="58"/>
      <c r="H55" s="59"/>
    </row>
    <row r="56" spans="1:14">
      <c r="B56" s="12"/>
      <c r="C56" s="12"/>
      <c r="D56" s="12"/>
      <c r="E56" s="12"/>
      <c r="F56" s="12"/>
      <c r="G56" s="12"/>
      <c r="H56" s="12"/>
    </row>
    <row r="57" spans="1:14">
      <c r="A57" s="1" t="s">
        <v>2937</v>
      </c>
      <c r="B57" s="12"/>
      <c r="C57" s="12"/>
      <c r="D57" s="12"/>
      <c r="E57" s="12"/>
      <c r="F57" s="12"/>
      <c r="G57" s="12"/>
      <c r="H57" s="12"/>
    </row>
    <row r="58" spans="1:14" ht="17" thickBot="1">
      <c r="A58" s="1" t="s">
        <v>2936</v>
      </c>
      <c r="B58" s="12"/>
      <c r="C58" s="12"/>
      <c r="D58" s="12"/>
      <c r="E58" s="12"/>
      <c r="F58" s="12"/>
      <c r="G58" s="12"/>
      <c r="H58" s="12"/>
    </row>
    <row r="59" spans="1:14" ht="17" thickBot="1">
      <c r="B59" s="12"/>
      <c r="C59" s="12"/>
      <c r="D59" s="12"/>
      <c r="E59" s="12"/>
      <c r="F59" s="12"/>
      <c r="G59" s="12"/>
      <c r="H59" s="12"/>
      <c r="I59" s="298" t="s">
        <v>2957</v>
      </c>
      <c r="J59" s="299"/>
      <c r="K59" s="299"/>
      <c r="L59" s="299"/>
      <c r="M59" s="299"/>
      <c r="N59" s="300"/>
    </row>
    <row r="60" spans="1:14">
      <c r="A60" s="1" t="s">
        <v>2953</v>
      </c>
      <c r="B60" s="12"/>
      <c r="C60" s="12"/>
      <c r="D60" s="12"/>
      <c r="E60" s="12"/>
      <c r="F60" s="12"/>
      <c r="G60" s="12"/>
      <c r="H60" s="12"/>
    </row>
    <row r="61" spans="1:14">
      <c r="A61" s="1" t="s">
        <v>1280</v>
      </c>
      <c r="B61" s="12"/>
      <c r="C61" s="12"/>
      <c r="D61" s="12"/>
      <c r="E61" s="12"/>
      <c r="F61" s="12"/>
      <c r="G61" s="12"/>
      <c r="H61" s="12"/>
    </row>
    <row r="62" spans="1:14">
      <c r="A62" s="1" t="s">
        <v>1281</v>
      </c>
      <c r="B62" s="12"/>
      <c r="C62" s="12"/>
      <c r="D62" s="12"/>
      <c r="E62" s="12"/>
      <c r="F62" s="12"/>
      <c r="G62" s="12"/>
      <c r="H62" s="12"/>
      <c r="I62" s="1" t="s">
        <v>2938</v>
      </c>
      <c r="L62" s="1" t="s">
        <v>2939</v>
      </c>
    </row>
    <row r="63" spans="1:14">
      <c r="A63" s="1" t="s">
        <v>1282</v>
      </c>
      <c r="B63" s="12"/>
      <c r="C63" s="12"/>
      <c r="D63" s="12"/>
      <c r="E63" s="12"/>
      <c r="F63" s="12"/>
      <c r="G63" s="12"/>
      <c r="H63" s="12"/>
      <c r="L63" s="1" t="s">
        <v>2940</v>
      </c>
    </row>
    <row r="64" spans="1:14">
      <c r="B64" s="12"/>
      <c r="C64" s="12"/>
      <c r="D64" s="12"/>
      <c r="E64" s="12"/>
      <c r="F64" s="12"/>
      <c r="G64" s="12"/>
      <c r="H64" s="12"/>
      <c r="L64" s="1" t="s">
        <v>2941</v>
      </c>
    </row>
    <row r="65" spans="1:14">
      <c r="A65" s="1" t="s">
        <v>2958</v>
      </c>
      <c r="B65" s="12"/>
      <c r="C65" s="12"/>
      <c r="D65" s="12"/>
      <c r="E65" s="12"/>
      <c r="F65" s="12"/>
      <c r="G65" s="12"/>
      <c r="H65" s="12"/>
      <c r="L65" s="1" t="s">
        <v>2942</v>
      </c>
    </row>
    <row r="66" spans="1:14">
      <c r="B66" s="12"/>
      <c r="C66" s="12"/>
      <c r="D66" s="12"/>
      <c r="E66" s="12"/>
      <c r="F66" s="12"/>
      <c r="G66" s="12"/>
      <c r="H66" s="12"/>
      <c r="J66" s="269" t="s">
        <v>2944</v>
      </c>
      <c r="K66" s="269"/>
      <c r="L66" s="1" t="s">
        <v>2943</v>
      </c>
    </row>
    <row r="67" spans="1:14">
      <c r="B67" s="12" t="s">
        <v>2959</v>
      </c>
      <c r="C67" s="12"/>
      <c r="D67" s="12"/>
      <c r="E67" s="12"/>
      <c r="F67" s="12"/>
      <c r="G67" s="12"/>
      <c r="H67" s="12"/>
      <c r="J67" s="269" t="s">
        <v>2945</v>
      </c>
      <c r="K67" s="269"/>
    </row>
    <row r="68" spans="1:14">
      <c r="B68" s="12"/>
      <c r="C68" s="12"/>
      <c r="D68" s="12"/>
      <c r="E68" s="12"/>
      <c r="F68" s="12"/>
      <c r="G68" s="12"/>
      <c r="H68" s="12"/>
      <c r="J68" s="269" t="s">
        <v>2946</v>
      </c>
      <c r="K68" s="269"/>
    </row>
    <row r="69" spans="1:14">
      <c r="B69" s="12" t="s">
        <v>2960</v>
      </c>
      <c r="C69" s="12"/>
      <c r="D69" s="12" t="s">
        <v>2965</v>
      </c>
      <c r="E69" s="12"/>
      <c r="F69" s="12" t="s">
        <v>2976</v>
      </c>
      <c r="G69" s="12"/>
      <c r="H69" s="12"/>
      <c r="J69" s="269" t="s">
        <v>2950</v>
      </c>
      <c r="K69" s="269" t="s">
        <v>2947</v>
      </c>
    </row>
    <row r="70" spans="1:14">
      <c r="B70" s="12" t="s">
        <v>2961</v>
      </c>
      <c r="C70" s="12"/>
      <c r="D70" s="12" t="s">
        <v>2966</v>
      </c>
      <c r="E70" s="12"/>
      <c r="F70" s="12" t="s">
        <v>2966</v>
      </c>
      <c r="G70" s="12"/>
      <c r="H70" s="12"/>
      <c r="J70" s="269" t="s">
        <v>2951</v>
      </c>
      <c r="K70" s="269" t="s">
        <v>2948</v>
      </c>
    </row>
    <row r="71" spans="1:14">
      <c r="B71" s="12" t="s">
        <v>2962</v>
      </c>
      <c r="C71" s="12"/>
      <c r="D71" s="12" t="s">
        <v>2967</v>
      </c>
      <c r="E71" s="12"/>
      <c r="F71" s="12" t="s">
        <v>2977</v>
      </c>
      <c r="G71" s="12"/>
      <c r="H71" s="12"/>
      <c r="J71" s="269" t="s">
        <v>2952</v>
      </c>
      <c r="K71" s="269" t="s">
        <v>2949</v>
      </c>
    </row>
    <row r="72" spans="1:14">
      <c r="B72" s="12"/>
      <c r="C72" s="12"/>
      <c r="D72" s="12"/>
      <c r="E72" s="12"/>
      <c r="F72" s="12"/>
      <c r="G72" s="12"/>
      <c r="H72" s="12"/>
    </row>
    <row r="73" spans="1:14">
      <c r="B73" s="12" t="s">
        <v>2963</v>
      </c>
      <c r="C73" s="12"/>
      <c r="D73" s="12" t="s">
        <v>2970</v>
      </c>
      <c r="E73" s="12"/>
      <c r="F73" s="12" t="s">
        <v>2978</v>
      </c>
      <c r="G73" s="12"/>
      <c r="H73" s="12"/>
    </row>
    <row r="74" spans="1:14" ht="18">
      <c r="B74" s="12" t="s">
        <v>2964</v>
      </c>
      <c r="C74" s="12"/>
      <c r="D74" s="12" t="s">
        <v>2971</v>
      </c>
      <c r="E74" s="12"/>
      <c r="F74" s="12" t="s">
        <v>2979</v>
      </c>
      <c r="G74" s="12"/>
      <c r="H74" s="12"/>
      <c r="K74" s="1" t="s">
        <v>2955</v>
      </c>
    </row>
    <row r="75" spans="1:14">
      <c r="B75" s="12" t="s">
        <v>2968</v>
      </c>
      <c r="C75" s="12"/>
      <c r="D75" s="12" t="s">
        <v>2972</v>
      </c>
      <c r="E75" s="12"/>
      <c r="F75" s="12" t="s">
        <v>2980</v>
      </c>
      <c r="G75" s="12"/>
      <c r="H75" s="12"/>
      <c r="K75" s="1" t="s">
        <v>2954</v>
      </c>
    </row>
    <row r="76" spans="1:14">
      <c r="B76" s="12" t="s">
        <v>2969</v>
      </c>
      <c r="C76" s="12"/>
      <c r="D76" s="12" t="s">
        <v>2973</v>
      </c>
      <c r="E76" s="12"/>
      <c r="F76" s="12" t="s">
        <v>2981</v>
      </c>
      <c r="G76" s="12"/>
      <c r="H76" s="12"/>
      <c r="K76" s="1" t="s">
        <v>2956</v>
      </c>
    </row>
    <row r="77" spans="1:14">
      <c r="B77" s="12" t="s">
        <v>2793</v>
      </c>
      <c r="C77" s="12"/>
      <c r="D77" s="12" t="s">
        <v>2974</v>
      </c>
      <c r="E77" s="12"/>
      <c r="F77" s="12" t="s">
        <v>2982</v>
      </c>
      <c r="G77" s="12"/>
      <c r="H77" s="12"/>
    </row>
    <row r="78" spans="1:14" ht="17" thickBot="1">
      <c r="B78" s="12"/>
      <c r="C78" s="12"/>
      <c r="D78" s="12" t="s">
        <v>2975</v>
      </c>
      <c r="E78" s="12"/>
      <c r="F78" s="12"/>
      <c r="G78" s="12"/>
      <c r="H78" s="12"/>
    </row>
    <row r="79" spans="1:14">
      <c r="B79" s="12" t="s">
        <v>2983</v>
      </c>
      <c r="C79" s="12"/>
      <c r="D79" s="12" t="s">
        <v>2793</v>
      </c>
      <c r="E79" s="12"/>
      <c r="F79" s="12"/>
      <c r="G79" s="12"/>
      <c r="H79" s="12"/>
      <c r="J79" s="4" t="s">
        <v>2994</v>
      </c>
      <c r="K79" s="5"/>
      <c r="L79" s="5"/>
      <c r="M79" s="5"/>
      <c r="N79" s="6"/>
    </row>
    <row r="80" spans="1:14">
      <c r="B80" s="12" t="s">
        <v>2984</v>
      </c>
      <c r="C80" s="12"/>
      <c r="D80" s="12"/>
      <c r="E80" s="12"/>
      <c r="F80" s="12"/>
      <c r="G80" s="12"/>
      <c r="H80" s="12"/>
      <c r="J80" s="7" t="s">
        <v>2995</v>
      </c>
      <c r="N80" s="8"/>
    </row>
    <row r="81" spans="1:14">
      <c r="B81" s="12" t="s">
        <v>2985</v>
      </c>
      <c r="C81" s="12"/>
      <c r="D81" s="12" t="s">
        <v>2988</v>
      </c>
      <c r="E81" s="12"/>
      <c r="F81" s="12"/>
      <c r="G81" s="12"/>
      <c r="H81" s="12"/>
      <c r="J81" s="7" t="s">
        <v>2996</v>
      </c>
      <c r="N81" s="8"/>
    </row>
    <row r="82" spans="1:14">
      <c r="B82" s="12" t="s">
        <v>2986</v>
      </c>
      <c r="C82" s="12"/>
      <c r="D82" s="12" t="s">
        <v>2989</v>
      </c>
      <c r="E82" s="12"/>
      <c r="F82" s="12"/>
      <c r="G82" s="12"/>
      <c r="H82" s="12"/>
      <c r="J82" s="7" t="s">
        <v>2997</v>
      </c>
      <c r="N82" s="8"/>
    </row>
    <row r="83" spans="1:14">
      <c r="B83" s="12" t="s">
        <v>2987</v>
      </c>
      <c r="C83" s="12"/>
      <c r="D83" s="12" t="s">
        <v>2990</v>
      </c>
      <c r="E83" s="12"/>
      <c r="F83" s="12"/>
      <c r="G83" s="12"/>
      <c r="H83" s="12"/>
      <c r="J83" s="7" t="s">
        <v>2998</v>
      </c>
      <c r="N83" s="8"/>
    </row>
    <row r="84" spans="1:14" ht="17" thickBot="1">
      <c r="B84" s="12"/>
      <c r="C84" s="12"/>
      <c r="D84" s="12" t="s">
        <v>2991</v>
      </c>
      <c r="E84" s="12"/>
      <c r="F84" s="12"/>
      <c r="G84" s="12"/>
      <c r="H84" s="12"/>
      <c r="J84" s="9" t="s">
        <v>2999</v>
      </c>
      <c r="K84" s="10"/>
      <c r="L84" s="10"/>
      <c r="M84" s="10"/>
      <c r="N84" s="11"/>
    </row>
    <row r="85" spans="1:14">
      <c r="B85" s="12"/>
      <c r="C85" s="12"/>
      <c r="D85" s="12"/>
      <c r="E85" s="12"/>
      <c r="F85" s="12"/>
      <c r="G85" s="12"/>
      <c r="H85" s="12"/>
    </row>
    <row r="86" spans="1:14">
      <c r="B86" s="12"/>
      <c r="C86" s="12"/>
      <c r="D86" s="12"/>
      <c r="E86" s="12"/>
      <c r="F86" s="12"/>
      <c r="G86" s="12"/>
      <c r="H86" s="12"/>
    </row>
    <row r="87" spans="1:14">
      <c r="B87" s="12"/>
      <c r="C87" s="12"/>
      <c r="D87" s="12" t="s">
        <v>2992</v>
      </c>
      <c r="E87" s="12"/>
      <c r="F87" s="12"/>
      <c r="G87" s="12"/>
      <c r="H87" s="12"/>
    </row>
    <row r="88" spans="1:14">
      <c r="B88" s="12"/>
      <c r="C88" s="12"/>
      <c r="D88" s="12" t="s">
        <v>2993</v>
      </c>
      <c r="E88" s="12"/>
      <c r="F88" s="12"/>
      <c r="G88" s="12"/>
      <c r="H88" s="12"/>
    </row>
    <row r="89" spans="1:14">
      <c r="B89" s="12"/>
      <c r="C89" s="12"/>
      <c r="D89" s="12"/>
      <c r="E89" s="12"/>
      <c r="F89" s="12"/>
      <c r="G89" s="12"/>
      <c r="H89" s="12"/>
    </row>
    <row r="90" spans="1:14">
      <c r="B90" s="12"/>
      <c r="C90" s="12"/>
      <c r="D90" s="12"/>
      <c r="E90" s="12"/>
      <c r="F90" s="12"/>
      <c r="G90" s="12"/>
      <c r="H90" s="12"/>
    </row>
    <row r="91" spans="1:14">
      <c r="B91" s="12"/>
      <c r="C91" s="12"/>
      <c r="D91" s="12"/>
      <c r="E91" s="12"/>
      <c r="F91" s="12"/>
      <c r="G91" s="12"/>
      <c r="H91" s="12"/>
    </row>
    <row r="92" spans="1:14">
      <c r="B92" s="12"/>
      <c r="C92" s="12"/>
      <c r="D92" s="12"/>
      <c r="E92" s="12"/>
      <c r="F92" s="12"/>
      <c r="G92" s="12"/>
      <c r="H92" s="12"/>
    </row>
    <row r="93" spans="1:14">
      <c r="B93" s="12"/>
      <c r="C93" s="12"/>
      <c r="D93" s="12"/>
      <c r="E93" s="12"/>
      <c r="F93" s="12"/>
      <c r="G93" s="12"/>
      <c r="H93" s="12"/>
    </row>
    <row r="94" spans="1:14" ht="17" thickBot="1">
      <c r="A94" s="165" t="s">
        <v>3000</v>
      </c>
      <c r="B94" s="166"/>
      <c r="C94" s="166"/>
      <c r="D94" s="166"/>
      <c r="E94" s="166"/>
      <c r="F94" s="166"/>
      <c r="G94" s="166"/>
      <c r="H94" s="166"/>
    </row>
    <row r="95" spans="1:14">
      <c r="B95" s="12"/>
      <c r="C95" s="12"/>
      <c r="D95" s="12"/>
      <c r="E95" s="12"/>
      <c r="F95" s="12"/>
      <c r="G95" s="12"/>
      <c r="H95" s="12"/>
      <c r="I95" s="4" t="s">
        <v>3012</v>
      </c>
      <c r="J95" s="5"/>
      <c r="K95" s="5"/>
      <c r="L95" s="5"/>
      <c r="M95" s="6"/>
    </row>
    <row r="96" spans="1:14">
      <c r="B96" s="12"/>
      <c r="C96" s="12"/>
      <c r="D96" s="12"/>
      <c r="E96" s="12"/>
      <c r="F96" s="12"/>
      <c r="G96" s="12"/>
      <c r="H96" s="12"/>
      <c r="I96" s="7"/>
      <c r="M96" s="8"/>
    </row>
    <row r="97" spans="1:14">
      <c r="B97" s="12"/>
      <c r="C97" s="12"/>
      <c r="D97" s="12"/>
      <c r="E97" s="12"/>
      <c r="F97" s="12"/>
      <c r="G97" s="12"/>
      <c r="H97" s="12"/>
      <c r="I97" s="7" t="s">
        <v>3001</v>
      </c>
      <c r="M97" s="8"/>
    </row>
    <row r="98" spans="1:14">
      <c r="B98" s="12"/>
      <c r="C98" s="12"/>
      <c r="D98" s="12"/>
      <c r="E98" s="12"/>
      <c r="F98" s="12"/>
      <c r="G98" s="12"/>
      <c r="H98" s="12"/>
      <c r="I98" s="7" t="s">
        <v>3002</v>
      </c>
      <c r="M98" s="8"/>
    </row>
    <row r="99" spans="1:14">
      <c r="B99" s="12"/>
      <c r="C99" s="12"/>
      <c r="D99" s="12"/>
      <c r="E99" s="12"/>
      <c r="F99" s="12"/>
      <c r="G99" s="12"/>
      <c r="H99" s="12"/>
      <c r="I99" s="7" t="s">
        <v>3003</v>
      </c>
      <c r="M99" s="8"/>
    </row>
    <row r="100" spans="1:14">
      <c r="B100" s="12"/>
      <c r="C100" s="12"/>
      <c r="D100" s="12"/>
      <c r="E100" s="12"/>
      <c r="F100" s="12"/>
      <c r="G100" s="12"/>
      <c r="H100" s="12"/>
      <c r="I100" s="7" t="s">
        <v>3004</v>
      </c>
      <c r="M100" s="8"/>
    </row>
    <row r="101" spans="1:14">
      <c r="B101" s="12"/>
      <c r="C101" s="12"/>
      <c r="D101" s="12"/>
      <c r="E101" s="12"/>
      <c r="F101" s="12"/>
      <c r="G101" s="12"/>
      <c r="H101" s="12"/>
      <c r="I101" s="7"/>
      <c r="M101" s="8"/>
    </row>
    <row r="102" spans="1:14">
      <c r="B102" s="12"/>
      <c r="C102" s="12"/>
      <c r="D102" s="12"/>
      <c r="E102" s="12"/>
      <c r="F102" s="12"/>
      <c r="G102" s="12"/>
      <c r="H102" s="12"/>
      <c r="I102" s="7" t="s">
        <v>3005</v>
      </c>
      <c r="L102" s="1" t="s">
        <v>3007</v>
      </c>
      <c r="M102" s="8"/>
    </row>
    <row r="103" spans="1:14">
      <c r="B103" s="12"/>
      <c r="C103" s="12"/>
      <c r="D103" s="12"/>
      <c r="E103" s="12"/>
      <c r="F103" s="12"/>
      <c r="G103" s="12"/>
      <c r="H103" s="12"/>
      <c r="I103" s="7" t="s">
        <v>3006</v>
      </c>
      <c r="L103" s="1" t="s">
        <v>3008</v>
      </c>
      <c r="M103" s="8"/>
    </row>
    <row r="104" spans="1:14">
      <c r="B104" s="12"/>
      <c r="C104" s="12"/>
      <c r="D104" s="12"/>
      <c r="E104" s="12"/>
      <c r="F104" s="12"/>
      <c r="G104" s="12"/>
      <c r="H104" s="12"/>
      <c r="I104" s="7"/>
      <c r="M104" s="8"/>
    </row>
    <row r="105" spans="1:14">
      <c r="B105" s="12"/>
      <c r="C105" s="12"/>
      <c r="D105" s="12"/>
      <c r="E105" s="12"/>
      <c r="F105" s="12"/>
      <c r="G105" s="12"/>
      <c r="H105" s="12"/>
      <c r="I105" s="7"/>
      <c r="M105" s="8"/>
    </row>
    <row r="106" spans="1:14">
      <c r="B106" s="12"/>
      <c r="C106" s="12"/>
      <c r="D106" s="12"/>
      <c r="E106" s="12"/>
      <c r="F106" s="12"/>
      <c r="G106" s="12"/>
      <c r="H106" s="12"/>
      <c r="I106" s="37" t="s">
        <v>3009</v>
      </c>
      <c r="J106" s="12"/>
      <c r="K106" s="12"/>
      <c r="L106" s="12"/>
      <c r="M106" s="57"/>
    </row>
    <row r="107" spans="1:14">
      <c r="A107" s="1" t="s">
        <v>1286</v>
      </c>
      <c r="B107" s="12"/>
      <c r="C107" s="12"/>
      <c r="D107" s="12"/>
      <c r="E107" s="12"/>
      <c r="F107" s="12"/>
      <c r="G107" s="12"/>
      <c r="H107" s="12"/>
      <c r="I107" s="37" t="s">
        <v>3010</v>
      </c>
      <c r="J107" s="12"/>
      <c r="K107" s="12"/>
      <c r="L107" s="12"/>
      <c r="M107" s="57"/>
    </row>
    <row r="108" spans="1:14" ht="17" thickBot="1">
      <c r="A108" s="1" t="s">
        <v>1287</v>
      </c>
      <c r="B108" s="12"/>
      <c r="C108" s="12"/>
      <c r="D108" s="12"/>
      <c r="E108" s="12"/>
      <c r="F108" s="12"/>
      <c r="G108" s="12"/>
      <c r="H108" s="12"/>
      <c r="I108" s="38" t="s">
        <v>3011</v>
      </c>
      <c r="J108" s="58"/>
      <c r="K108" s="58"/>
      <c r="L108" s="280" t="s">
        <v>3021</v>
      </c>
      <c r="M108" s="59"/>
    </row>
    <row r="109" spans="1:14" ht="17" thickBot="1">
      <c r="B109" s="12"/>
      <c r="C109" s="12"/>
      <c r="D109" s="12"/>
      <c r="E109" s="12"/>
      <c r="F109" s="12"/>
      <c r="G109" s="12"/>
      <c r="H109" s="12"/>
    </row>
    <row r="110" spans="1:14">
      <c r="B110" s="12"/>
      <c r="C110" s="12"/>
      <c r="D110" s="12"/>
      <c r="E110" s="12"/>
      <c r="F110" s="12"/>
      <c r="G110" s="12"/>
      <c r="H110" s="12"/>
      <c r="I110" s="4" t="s">
        <v>3019</v>
      </c>
      <c r="J110" s="5"/>
      <c r="K110" s="5"/>
      <c r="L110" s="5"/>
      <c r="M110" s="5"/>
      <c r="N110" s="6"/>
    </row>
    <row r="111" spans="1:14">
      <c r="B111" s="12"/>
      <c r="C111" s="12"/>
      <c r="D111" s="12"/>
      <c r="E111" s="12"/>
      <c r="F111" s="12"/>
      <c r="G111" s="12"/>
      <c r="H111" s="12"/>
      <c r="I111" s="7" t="s">
        <v>3013</v>
      </c>
      <c r="N111" s="8"/>
    </row>
    <row r="112" spans="1:14">
      <c r="B112" s="12"/>
      <c r="C112" s="12"/>
      <c r="D112" s="12"/>
      <c r="E112" s="12"/>
      <c r="F112" s="12"/>
      <c r="G112" s="12"/>
      <c r="H112" s="12"/>
      <c r="I112" s="7" t="s">
        <v>3014</v>
      </c>
      <c r="N112" s="8"/>
    </row>
    <row r="113" spans="1:14">
      <c r="B113" s="12"/>
      <c r="C113" s="12"/>
      <c r="D113" s="12"/>
      <c r="E113" s="12"/>
      <c r="F113" s="12"/>
      <c r="G113" s="12"/>
      <c r="H113" s="12"/>
      <c r="I113" s="7" t="s">
        <v>3015</v>
      </c>
      <c r="N113" s="8"/>
    </row>
    <row r="114" spans="1:14">
      <c r="B114" s="12"/>
      <c r="C114" s="12"/>
      <c r="D114" s="12"/>
      <c r="E114" s="12"/>
      <c r="F114" s="12"/>
      <c r="G114" s="12"/>
      <c r="H114" s="12"/>
      <c r="I114" s="7" t="s">
        <v>3016</v>
      </c>
      <c r="N114" s="8"/>
    </row>
    <row r="115" spans="1:14">
      <c r="B115" s="12"/>
      <c r="C115" s="12"/>
      <c r="D115" s="12"/>
      <c r="E115" s="12"/>
      <c r="F115" s="12"/>
      <c r="G115" s="12"/>
      <c r="H115" s="12"/>
      <c r="I115" s="7" t="s">
        <v>3017</v>
      </c>
      <c r="N115" s="8"/>
    </row>
    <row r="116" spans="1:14">
      <c r="B116" s="12"/>
      <c r="C116" s="12"/>
      <c r="D116" s="12"/>
      <c r="E116" s="12"/>
      <c r="F116" s="12"/>
      <c r="G116" s="12"/>
      <c r="H116" s="12"/>
      <c r="I116" s="7" t="s">
        <v>3020</v>
      </c>
      <c r="N116" s="8"/>
    </row>
    <row r="117" spans="1:14">
      <c r="B117" s="12"/>
      <c r="C117" s="12"/>
      <c r="D117" s="12"/>
      <c r="E117" s="12"/>
      <c r="F117" s="12"/>
      <c r="G117" s="12"/>
      <c r="H117" s="12"/>
      <c r="I117" s="7" t="s">
        <v>3018</v>
      </c>
      <c r="N117" s="8"/>
    </row>
    <row r="118" spans="1:14">
      <c r="B118" s="12"/>
      <c r="C118" s="12"/>
      <c r="D118" s="12"/>
      <c r="E118" s="12"/>
      <c r="F118" s="12"/>
      <c r="G118" s="12"/>
      <c r="H118" s="12"/>
      <c r="I118" s="7"/>
      <c r="N118" s="8"/>
    </row>
    <row r="119" spans="1:14">
      <c r="B119" s="12"/>
      <c r="C119" s="12"/>
      <c r="D119" s="12"/>
      <c r="E119" s="12"/>
      <c r="F119" s="12"/>
      <c r="G119" s="12"/>
      <c r="H119" s="12"/>
      <c r="I119" s="7" t="s">
        <v>3022</v>
      </c>
      <c r="N119" s="8"/>
    </row>
    <row r="120" spans="1:14">
      <c r="B120" s="12"/>
      <c r="C120" s="12"/>
      <c r="D120" s="12"/>
      <c r="E120" s="12"/>
      <c r="F120" s="12"/>
      <c r="G120" s="12"/>
      <c r="H120" s="12"/>
      <c r="I120" s="7" t="s">
        <v>3024</v>
      </c>
      <c r="N120" s="8"/>
    </row>
    <row r="121" spans="1:14">
      <c r="B121" s="12"/>
      <c r="C121" s="12"/>
      <c r="D121" s="12"/>
      <c r="E121" s="12"/>
      <c r="F121" s="12"/>
      <c r="G121" s="12"/>
      <c r="H121" s="12"/>
      <c r="I121" s="7" t="s">
        <v>3025</v>
      </c>
      <c r="N121" s="8"/>
    </row>
    <row r="122" spans="1:14">
      <c r="A122" s="167" t="s">
        <v>1132</v>
      </c>
      <c r="B122" s="168"/>
      <c r="C122" s="168"/>
      <c r="D122" s="168"/>
      <c r="E122" s="168"/>
      <c r="F122" s="168"/>
      <c r="G122" s="168"/>
      <c r="H122" s="168"/>
      <c r="I122" s="7" t="s">
        <v>3026</v>
      </c>
      <c r="N122" s="8"/>
    </row>
    <row r="123" spans="1:14">
      <c r="A123" s="168" t="s">
        <v>1133</v>
      </c>
      <c r="B123" s="168"/>
      <c r="C123" s="168"/>
      <c r="D123" s="168"/>
      <c r="E123" s="168"/>
      <c r="F123" s="168"/>
      <c r="G123" s="168"/>
      <c r="H123" s="168"/>
      <c r="I123" s="7" t="s">
        <v>3023</v>
      </c>
      <c r="L123" s="1" t="s">
        <v>3027</v>
      </c>
      <c r="N123" s="8"/>
    </row>
    <row r="124" spans="1:14">
      <c r="A124" s="168" t="s">
        <v>1134</v>
      </c>
      <c r="B124" s="168"/>
      <c r="C124" s="168"/>
      <c r="D124" s="168"/>
      <c r="E124" s="168"/>
      <c r="F124" s="168"/>
      <c r="G124" s="168"/>
      <c r="H124" s="168"/>
      <c r="I124" s="7" t="s">
        <v>3028</v>
      </c>
      <c r="N124" s="8"/>
    </row>
    <row r="125" spans="1:14">
      <c r="A125" s="168" t="s">
        <v>1135</v>
      </c>
      <c r="B125" s="168"/>
      <c r="C125" s="168"/>
      <c r="D125" s="168"/>
      <c r="E125" s="168"/>
      <c r="F125" s="168"/>
      <c r="G125" s="168"/>
      <c r="H125" s="168"/>
      <c r="I125" s="7"/>
      <c r="N125" s="8"/>
    </row>
    <row r="126" spans="1:14">
      <c r="A126" s="168" t="s">
        <v>1136</v>
      </c>
      <c r="B126" s="168"/>
      <c r="C126" s="168"/>
      <c r="D126" s="169" t="s">
        <v>1137</v>
      </c>
      <c r="E126" s="168"/>
      <c r="F126" s="168"/>
      <c r="G126" s="168"/>
      <c r="H126" s="168"/>
      <c r="I126" s="7" t="s">
        <v>3029</v>
      </c>
      <c r="N126" s="8"/>
    </row>
    <row r="127" spans="1:14">
      <c r="A127" s="168" t="s">
        <v>1138</v>
      </c>
      <c r="B127" s="168"/>
      <c r="C127" s="168"/>
      <c r="D127" s="168"/>
      <c r="E127" s="168"/>
      <c r="F127" s="168"/>
      <c r="G127" s="168"/>
      <c r="H127" s="168"/>
      <c r="I127" s="7" t="s">
        <v>3030</v>
      </c>
      <c r="N127" s="8"/>
    </row>
    <row r="128" spans="1:14">
      <c r="A128" s="168" t="s">
        <v>1139</v>
      </c>
      <c r="B128" s="168"/>
      <c r="C128" s="168"/>
      <c r="D128" s="168"/>
      <c r="E128" s="168"/>
      <c r="F128" s="168"/>
      <c r="G128" s="168"/>
      <c r="H128" s="168"/>
      <c r="I128" s="7" t="s">
        <v>3031</v>
      </c>
      <c r="N128" s="8"/>
    </row>
    <row r="129" spans="1:14">
      <c r="A129" s="168"/>
      <c r="B129" s="168"/>
      <c r="C129" s="168"/>
      <c r="D129" s="168"/>
      <c r="E129" s="168"/>
      <c r="F129" s="168"/>
      <c r="G129" s="168"/>
      <c r="H129" s="168"/>
      <c r="I129" s="7" t="s">
        <v>3032</v>
      </c>
      <c r="N129" s="8"/>
    </row>
    <row r="130" spans="1:14">
      <c r="A130" s="167" t="s">
        <v>1140</v>
      </c>
      <c r="B130" s="168"/>
      <c r="C130" s="168"/>
      <c r="D130" s="168"/>
      <c r="E130" s="168"/>
      <c r="F130" s="168"/>
      <c r="G130" s="168"/>
      <c r="H130" s="168"/>
      <c r="I130" s="7" t="s">
        <v>3033</v>
      </c>
      <c r="N130" s="8"/>
    </row>
    <row r="131" spans="1:14">
      <c r="A131" s="168" t="s">
        <v>1141</v>
      </c>
      <c r="B131" s="168"/>
      <c r="C131" s="168"/>
      <c r="D131" s="168"/>
      <c r="E131" s="168"/>
      <c r="F131" s="168"/>
      <c r="G131" s="168"/>
      <c r="H131" s="168"/>
      <c r="I131" s="7" t="s">
        <v>3034</v>
      </c>
      <c r="N131" s="8"/>
    </row>
    <row r="132" spans="1:14">
      <c r="A132" s="168" t="s">
        <v>1142</v>
      </c>
      <c r="B132" s="168"/>
      <c r="C132" s="168"/>
      <c r="D132" s="168"/>
      <c r="E132" s="168"/>
      <c r="F132" s="168"/>
      <c r="G132" s="168"/>
      <c r="H132" s="168"/>
      <c r="I132" s="7" t="s">
        <v>3035</v>
      </c>
      <c r="N132" s="8"/>
    </row>
    <row r="133" spans="1:14">
      <c r="A133" s="168" t="s">
        <v>1143</v>
      </c>
      <c r="B133" s="168"/>
      <c r="C133" s="168"/>
      <c r="D133" s="168"/>
      <c r="E133" s="168"/>
      <c r="F133" s="168"/>
      <c r="G133" s="168"/>
      <c r="H133" s="168"/>
      <c r="I133" s="7" t="s">
        <v>3036</v>
      </c>
      <c r="N133" s="8"/>
    </row>
    <row r="134" spans="1:14">
      <c r="A134" s="168" t="s">
        <v>1144</v>
      </c>
      <c r="B134" s="168"/>
      <c r="C134" s="168"/>
      <c r="D134" s="168" t="s">
        <v>1137</v>
      </c>
      <c r="E134" s="168" t="s">
        <v>1145</v>
      </c>
      <c r="F134" s="168"/>
      <c r="G134" s="168"/>
      <c r="H134" s="168"/>
      <c r="I134" s="7"/>
      <c r="N134" s="8"/>
    </row>
    <row r="135" spans="1:14">
      <c r="A135" s="168"/>
      <c r="B135" s="168"/>
      <c r="C135" s="168"/>
      <c r="D135" s="168"/>
      <c r="E135" s="168"/>
      <c r="F135" s="168"/>
      <c r="G135" s="168"/>
      <c r="H135" s="168"/>
      <c r="I135" s="7" t="s">
        <v>3037</v>
      </c>
      <c r="N135" s="8"/>
    </row>
    <row r="136" spans="1:14">
      <c r="A136" s="167" t="s">
        <v>1146</v>
      </c>
      <c r="B136" s="168"/>
      <c r="C136" s="168"/>
      <c r="D136" s="168"/>
      <c r="E136" s="168"/>
      <c r="F136" s="168"/>
      <c r="G136" s="168"/>
      <c r="H136" s="168"/>
      <c r="I136" s="7" t="s">
        <v>3038</v>
      </c>
      <c r="N136" s="8"/>
    </row>
    <row r="137" spans="1:14">
      <c r="A137" s="168" t="s">
        <v>1147</v>
      </c>
      <c r="B137" s="168"/>
      <c r="C137" s="168"/>
      <c r="D137" s="168"/>
      <c r="E137" s="168"/>
      <c r="F137" s="168"/>
      <c r="G137" s="168"/>
      <c r="H137" s="168"/>
      <c r="I137" s="7" t="s">
        <v>3039</v>
      </c>
      <c r="N137" s="8"/>
    </row>
    <row r="138" spans="1:14">
      <c r="A138" s="168" t="s">
        <v>1148</v>
      </c>
      <c r="B138" s="168"/>
      <c r="C138" s="168"/>
      <c r="D138" s="168"/>
      <c r="E138" s="168"/>
      <c r="F138" s="168"/>
      <c r="G138" s="168"/>
      <c r="H138" s="168"/>
      <c r="I138" s="7" t="s">
        <v>3040</v>
      </c>
      <c r="N138" s="8"/>
    </row>
    <row r="139" spans="1:14">
      <c r="A139" s="168" t="s">
        <v>1149</v>
      </c>
      <c r="B139" s="168"/>
      <c r="C139" s="170" t="s">
        <v>1150</v>
      </c>
      <c r="D139" s="168"/>
      <c r="E139" s="168"/>
      <c r="F139" s="168"/>
      <c r="G139" s="168"/>
      <c r="H139" s="168"/>
      <c r="I139" s="7" t="s">
        <v>3041</v>
      </c>
      <c r="N139" s="8"/>
    </row>
    <row r="140" spans="1:14">
      <c r="A140" s="168"/>
      <c r="B140" s="168"/>
      <c r="C140" s="168"/>
      <c r="D140" s="168"/>
      <c r="E140" s="168"/>
      <c r="F140" s="168"/>
      <c r="G140" s="168"/>
      <c r="H140" s="168"/>
      <c r="I140" s="7" t="s">
        <v>3042</v>
      </c>
      <c r="N140" s="8"/>
    </row>
    <row r="141" spans="1:14">
      <c r="A141" s="167" t="s">
        <v>1151</v>
      </c>
      <c r="B141" s="168"/>
      <c r="C141" s="168"/>
      <c r="D141" s="168"/>
      <c r="E141" s="168"/>
      <c r="F141" s="168"/>
      <c r="G141" s="168"/>
      <c r="H141" s="168"/>
      <c r="I141" s="7" t="s">
        <v>3043</v>
      </c>
      <c r="N141" s="8"/>
    </row>
    <row r="142" spans="1:14">
      <c r="A142" s="168" t="s">
        <v>1152</v>
      </c>
      <c r="B142" s="168"/>
      <c r="C142" s="168"/>
      <c r="D142" s="168"/>
      <c r="E142" s="168"/>
      <c r="F142" s="168"/>
      <c r="G142" s="168"/>
      <c r="H142" s="168"/>
      <c r="I142" s="7" t="s">
        <v>3044</v>
      </c>
      <c r="N142" s="8"/>
    </row>
    <row r="143" spans="1:14">
      <c r="A143" s="168" t="s">
        <v>1153</v>
      </c>
      <c r="B143" s="168"/>
      <c r="C143" s="168"/>
      <c r="D143" s="168"/>
      <c r="E143" s="168"/>
      <c r="F143" s="168"/>
      <c r="G143" s="168"/>
      <c r="H143" s="168"/>
      <c r="I143" s="7" t="s">
        <v>3045</v>
      </c>
      <c r="N143" s="8"/>
    </row>
    <row r="144" spans="1:14">
      <c r="A144" s="168" t="s">
        <v>1154</v>
      </c>
      <c r="B144" s="168"/>
      <c r="C144" s="168"/>
      <c r="D144" s="168"/>
      <c r="E144" s="168"/>
      <c r="F144" s="168"/>
      <c r="G144" s="168"/>
      <c r="H144" s="168"/>
      <c r="I144" s="7" t="s">
        <v>3046</v>
      </c>
      <c r="N144" s="8"/>
    </row>
    <row r="145" spans="1:14">
      <c r="A145" s="168" t="s">
        <v>1155</v>
      </c>
      <c r="B145" s="168"/>
      <c r="C145" s="168"/>
      <c r="D145" s="168"/>
      <c r="E145" s="168"/>
      <c r="F145" s="168"/>
      <c r="G145" s="168"/>
      <c r="H145" s="168"/>
      <c r="I145" s="7"/>
      <c r="N145" s="8"/>
    </row>
    <row r="146" spans="1:14">
      <c r="A146" s="168"/>
      <c r="B146" s="168"/>
      <c r="C146" s="168"/>
      <c r="D146" s="168"/>
      <c r="E146" s="168"/>
      <c r="F146" s="168"/>
      <c r="G146" s="168"/>
      <c r="H146" s="168"/>
      <c r="I146" s="7" t="s">
        <v>3047</v>
      </c>
      <c r="N146" s="8"/>
    </row>
    <row r="147" spans="1:14">
      <c r="A147" s="168"/>
      <c r="B147" s="168"/>
      <c r="C147" s="168"/>
      <c r="D147" s="168"/>
      <c r="E147" s="169" t="s">
        <v>782</v>
      </c>
      <c r="F147" s="281" t="s">
        <v>1288</v>
      </c>
      <c r="G147" s="168"/>
      <c r="H147" s="168"/>
      <c r="I147" s="7" t="s">
        <v>3048</v>
      </c>
      <c r="N147" s="8"/>
    </row>
    <row r="148" spans="1:14">
      <c r="A148" s="168"/>
      <c r="B148" s="168"/>
      <c r="C148" s="168"/>
      <c r="D148" s="168"/>
      <c r="E148" s="168"/>
      <c r="F148" s="281" t="s">
        <v>1289</v>
      </c>
      <c r="G148" s="168"/>
      <c r="H148" s="168"/>
      <c r="I148" s="7" t="s">
        <v>3049</v>
      </c>
      <c r="N148" s="8"/>
    </row>
    <row r="149" spans="1:14">
      <c r="A149" s="168"/>
      <c r="B149" s="168"/>
      <c r="C149" s="168"/>
      <c r="D149" s="168"/>
      <c r="E149" s="168"/>
      <c r="F149" s="281" t="s">
        <v>1290</v>
      </c>
      <c r="G149" s="168"/>
      <c r="H149" s="168"/>
      <c r="I149" s="7"/>
      <c r="J149" s="1" t="s">
        <v>3050</v>
      </c>
      <c r="N149" s="8"/>
    </row>
    <row r="150" spans="1:14">
      <c r="A150" s="168"/>
      <c r="B150" s="168"/>
      <c r="C150" s="168"/>
      <c r="D150" s="168"/>
      <c r="E150" s="168"/>
      <c r="F150" s="281" t="s">
        <v>1291</v>
      </c>
      <c r="G150" s="168"/>
      <c r="H150" s="168"/>
      <c r="I150" s="7"/>
      <c r="N150" s="8"/>
    </row>
    <row r="151" spans="1:14" ht="17" thickBot="1">
      <c r="A151" s="168"/>
      <c r="B151" s="168"/>
      <c r="C151" s="168"/>
      <c r="D151" s="168"/>
      <c r="E151" s="168"/>
      <c r="F151" s="281" t="s">
        <v>1292</v>
      </c>
      <c r="G151" s="168"/>
      <c r="H151" s="168"/>
      <c r="I151" s="9"/>
      <c r="J151" s="10" t="s">
        <v>3051</v>
      </c>
      <c r="K151" s="10"/>
      <c r="L151" s="10"/>
      <c r="M151" s="10"/>
      <c r="N151" s="11"/>
    </row>
    <row r="152" spans="1:14" ht="17" thickBot="1">
      <c r="A152" s="168"/>
      <c r="B152" s="168"/>
      <c r="C152" s="168"/>
      <c r="D152" s="168"/>
      <c r="E152" s="168"/>
      <c r="F152" s="281" t="s">
        <v>1293</v>
      </c>
      <c r="G152" s="168"/>
      <c r="H152" s="168"/>
    </row>
    <row r="153" spans="1:14">
      <c r="A153" s="168"/>
      <c r="B153" s="169" t="s">
        <v>677</v>
      </c>
      <c r="C153" s="168"/>
      <c r="D153" s="168"/>
      <c r="E153" s="168"/>
      <c r="F153" s="281"/>
      <c r="G153" s="168"/>
      <c r="H153" s="168"/>
      <c r="I153" s="36" t="s">
        <v>3052</v>
      </c>
      <c r="J153" s="5"/>
      <c r="K153" s="5"/>
      <c r="L153" s="5"/>
      <c r="M153" s="5"/>
      <c r="N153" s="6"/>
    </row>
    <row r="154" spans="1:14">
      <c r="A154" s="168"/>
      <c r="B154" s="168"/>
      <c r="C154" s="168"/>
      <c r="D154" s="168"/>
      <c r="E154" s="168"/>
      <c r="F154" s="281" t="s">
        <v>1294</v>
      </c>
      <c r="G154" s="168"/>
      <c r="H154" s="168"/>
      <c r="I154" s="7" t="s">
        <v>3053</v>
      </c>
      <c r="N154" s="8"/>
    </row>
    <row r="155" spans="1:14">
      <c r="A155" s="168"/>
      <c r="B155" s="168"/>
      <c r="C155" s="168"/>
      <c r="D155" s="168"/>
      <c r="E155" s="168"/>
      <c r="F155" s="281" t="s">
        <v>1295</v>
      </c>
      <c r="G155" s="168"/>
      <c r="H155" s="168"/>
      <c r="I155" s="7" t="s">
        <v>3054</v>
      </c>
      <c r="N155" s="8"/>
    </row>
    <row r="156" spans="1:14">
      <c r="A156" s="168"/>
      <c r="B156" s="168"/>
      <c r="C156" s="168"/>
      <c r="D156" s="168"/>
      <c r="E156" s="168"/>
      <c r="F156" s="281" t="s">
        <v>1296</v>
      </c>
      <c r="G156" s="168"/>
      <c r="H156" s="168"/>
      <c r="I156" s="7" t="s">
        <v>3055</v>
      </c>
      <c r="N156" s="8"/>
    </row>
    <row r="157" spans="1:14" ht="17" thickBot="1">
      <c r="A157" s="168"/>
      <c r="B157" s="168"/>
      <c r="C157" s="168"/>
      <c r="D157" s="168"/>
      <c r="E157" s="168"/>
      <c r="F157" s="168"/>
      <c r="G157" s="168"/>
      <c r="H157" s="168"/>
      <c r="I157" s="9" t="s">
        <v>3056</v>
      </c>
      <c r="J157" s="10"/>
      <c r="K157" s="10"/>
      <c r="L157" s="10"/>
      <c r="M157" s="10"/>
      <c r="N157" s="11"/>
    </row>
    <row r="158" spans="1:14">
      <c r="A158" s="168"/>
      <c r="B158" s="168"/>
      <c r="C158" s="168"/>
      <c r="D158" s="168"/>
      <c r="E158" s="168"/>
      <c r="F158" s="168"/>
      <c r="G158" s="168"/>
      <c r="H158" s="168"/>
    </row>
    <row r="159" spans="1:14" ht="17" thickBot="1">
      <c r="A159" s="168"/>
      <c r="B159" s="168"/>
      <c r="C159" s="168"/>
      <c r="D159" s="168"/>
      <c r="E159" s="168"/>
      <c r="F159" s="168"/>
      <c r="G159" s="168"/>
      <c r="H159" s="168"/>
    </row>
    <row r="160" spans="1:14" ht="17" thickBot="1">
      <c r="A160" s="101" t="s">
        <v>1417</v>
      </c>
      <c r="B160" s="96"/>
      <c r="C160" s="96"/>
      <c r="D160" s="96"/>
      <c r="E160" s="96"/>
      <c r="F160" s="96"/>
      <c r="G160" s="96"/>
      <c r="H160" s="97"/>
      <c r="K160" s="1" t="s">
        <v>2907</v>
      </c>
    </row>
    <row r="162" spans="1:15" ht="17" thickBot="1"/>
    <row r="163" spans="1:15">
      <c r="K163" s="4" t="s">
        <v>3057</v>
      </c>
      <c r="L163" s="5"/>
      <c r="M163" s="5"/>
      <c r="N163" s="5"/>
      <c r="O163" s="6"/>
    </row>
    <row r="164" spans="1:15">
      <c r="K164" s="7" t="s">
        <v>3058</v>
      </c>
      <c r="O164" s="8"/>
    </row>
    <row r="165" spans="1:15">
      <c r="K165" s="7" t="s">
        <v>3059</v>
      </c>
      <c r="O165" s="8"/>
    </row>
    <row r="166" spans="1:15">
      <c r="K166" s="7" t="s">
        <v>3060</v>
      </c>
      <c r="O166" s="8"/>
    </row>
    <row r="167" spans="1:15" ht="17" thickBot="1">
      <c r="K167" s="9" t="s">
        <v>3061</v>
      </c>
      <c r="L167" s="10"/>
      <c r="M167" s="10"/>
      <c r="N167" s="10"/>
      <c r="O167" s="11"/>
    </row>
    <row r="169" spans="1:15">
      <c r="M169" s="1" t="s">
        <v>3062</v>
      </c>
    </row>
    <row r="170" spans="1:15">
      <c r="M170" s="1" t="s">
        <v>3063</v>
      </c>
    </row>
    <row r="171" spans="1:15">
      <c r="A171" s="1" t="s">
        <v>1418</v>
      </c>
      <c r="E171" s="21" t="s">
        <v>782</v>
      </c>
      <c r="G171" s="1" t="s">
        <v>1419</v>
      </c>
      <c r="K171" s="21" t="s">
        <v>782</v>
      </c>
      <c r="M171" s="1" t="s">
        <v>3064</v>
      </c>
    </row>
    <row r="172" spans="1:15">
      <c r="M172" s="1" t="s">
        <v>3065</v>
      </c>
    </row>
    <row r="173" spans="1:15">
      <c r="M173" s="1" t="s">
        <v>3066</v>
      </c>
      <c r="O173" s="282" t="s">
        <v>1266</v>
      </c>
    </row>
    <row r="175" spans="1:15">
      <c r="M175" s="1" t="s">
        <v>3067</v>
      </c>
    </row>
    <row r="176" spans="1:15">
      <c r="M176" s="1" t="s">
        <v>3068</v>
      </c>
    </row>
    <row r="177" spans="2:13">
      <c r="M177" s="1" t="s">
        <v>3069</v>
      </c>
    </row>
    <row r="178" spans="2:13">
      <c r="M178" s="1" t="s">
        <v>3070</v>
      </c>
    </row>
    <row r="179" spans="2:13">
      <c r="B179" s="1" t="s">
        <v>677</v>
      </c>
      <c r="H179" s="1" t="s">
        <v>677</v>
      </c>
      <c r="M179" s="1" t="s">
        <v>3071</v>
      </c>
    </row>
    <row r="180" spans="2:13">
      <c r="M180" s="1" t="s">
        <v>3072</v>
      </c>
    </row>
    <row r="181" spans="2:13">
      <c r="I181" s="1" t="s">
        <v>1420</v>
      </c>
    </row>
    <row r="182" spans="2:13">
      <c r="F182" s="1" t="s">
        <v>1432</v>
      </c>
      <c r="I182" s="1" t="s">
        <v>1421</v>
      </c>
      <c r="M182" s="1" t="s">
        <v>3073</v>
      </c>
    </row>
    <row r="183" spans="2:13">
      <c r="F183" s="1" t="s">
        <v>1433</v>
      </c>
      <c r="I183" s="1" t="s">
        <v>1422</v>
      </c>
      <c r="M183" s="1" t="s">
        <v>3074</v>
      </c>
    </row>
    <row r="184" spans="2:13">
      <c r="I184" s="1" t="s">
        <v>1423</v>
      </c>
      <c r="M184" s="1" t="s">
        <v>3075</v>
      </c>
    </row>
    <row r="185" spans="2:13">
      <c r="F185" s="1" t="s">
        <v>1434</v>
      </c>
      <c r="I185" s="1" t="s">
        <v>1424</v>
      </c>
      <c r="M185" s="1" t="s">
        <v>3076</v>
      </c>
    </row>
    <row r="186" spans="2:13">
      <c r="F186" s="1" t="s">
        <v>1435</v>
      </c>
      <c r="I186" s="1" t="s">
        <v>1425</v>
      </c>
    </row>
    <row r="187" spans="2:13">
      <c r="F187" s="1" t="s">
        <v>1436</v>
      </c>
      <c r="I187" s="1" t="s">
        <v>1426</v>
      </c>
      <c r="M187" s="1" t="s">
        <v>3077</v>
      </c>
    </row>
    <row r="188" spans="2:13">
      <c r="M188" s="1" t="s">
        <v>3078</v>
      </c>
    </row>
    <row r="189" spans="2:13">
      <c r="I189" s="1" t="s">
        <v>1427</v>
      </c>
      <c r="M189" s="1" t="s">
        <v>3079</v>
      </c>
    </row>
    <row r="190" spans="2:13">
      <c r="I190" s="1" t="s">
        <v>1428</v>
      </c>
    </row>
    <row r="191" spans="2:13">
      <c r="I191" s="1" t="s">
        <v>1429</v>
      </c>
    </row>
    <row r="192" spans="2:13">
      <c r="I192" s="1" t="s">
        <v>1430</v>
      </c>
    </row>
    <row r="193" spans="1:16">
      <c r="I193" s="1" t="s">
        <v>1431</v>
      </c>
    </row>
    <row r="194" spans="1:16">
      <c r="A194" s="168"/>
      <c r="B194" s="168"/>
      <c r="C194" s="168"/>
      <c r="D194" s="168"/>
      <c r="E194" s="168"/>
      <c r="F194" s="168"/>
      <c r="G194" s="168"/>
      <c r="H194" s="168"/>
    </row>
    <row r="195" spans="1:16">
      <c r="O195" s="1" t="s">
        <v>3085</v>
      </c>
    </row>
    <row r="196" spans="1:16" ht="17" thickBot="1">
      <c r="O196" s="1" t="s">
        <v>3086</v>
      </c>
    </row>
    <row r="197" spans="1:16" ht="17" thickBot="1">
      <c r="A197" s="101" t="s">
        <v>1688</v>
      </c>
      <c r="B197" s="187"/>
      <c r="C197" s="194"/>
      <c r="D197" s="194"/>
      <c r="E197" s="194"/>
      <c r="F197" s="194"/>
      <c r="G197" s="187"/>
      <c r="H197" s="195"/>
      <c r="I197" s="21" t="s">
        <v>2907</v>
      </c>
      <c r="J197" s="21"/>
      <c r="K197" s="21"/>
      <c r="L197" s="1" t="s">
        <v>3080</v>
      </c>
      <c r="O197" s="1" t="s">
        <v>3087</v>
      </c>
      <c r="P197" s="1" t="s">
        <v>3082</v>
      </c>
    </row>
    <row r="198" spans="1:16">
      <c r="C198" s="21"/>
      <c r="D198" s="21"/>
      <c r="E198" s="21"/>
      <c r="F198" s="21"/>
      <c r="H198" s="21"/>
      <c r="I198" s="21"/>
      <c r="J198" s="21"/>
      <c r="K198" s="21"/>
      <c r="L198" s="1" t="s">
        <v>3081</v>
      </c>
      <c r="O198" s="1" t="s">
        <v>3088</v>
      </c>
      <c r="P198" s="1" t="s">
        <v>3083</v>
      </c>
    </row>
    <row r="199" spans="1:16">
      <c r="C199" s="21"/>
      <c r="D199" s="21"/>
      <c r="E199" s="21"/>
      <c r="F199" s="21"/>
      <c r="H199" s="21"/>
      <c r="I199" s="21"/>
      <c r="J199" s="21"/>
      <c r="K199" s="21"/>
      <c r="L199" s="1" t="s">
        <v>3089</v>
      </c>
      <c r="O199" s="1" t="s">
        <v>876</v>
      </c>
      <c r="P199" s="1" t="s">
        <v>3084</v>
      </c>
    </row>
    <row r="200" spans="1:16">
      <c r="C200" s="21"/>
      <c r="D200" s="21"/>
      <c r="E200" s="21"/>
      <c r="F200" s="21"/>
      <c r="H200" s="21"/>
      <c r="I200" s="21"/>
      <c r="J200" s="21"/>
      <c r="K200" s="21"/>
    </row>
    <row r="201" spans="1:16">
      <c r="C201" s="21"/>
      <c r="D201" s="21"/>
      <c r="E201" s="21"/>
      <c r="F201" s="21"/>
      <c r="H201" s="21"/>
      <c r="I201" s="21"/>
      <c r="J201" s="21"/>
      <c r="K201" s="21"/>
    </row>
    <row r="202" spans="1:16">
      <c r="C202" s="21"/>
      <c r="D202" s="21"/>
      <c r="E202" s="21"/>
      <c r="F202" s="21"/>
      <c r="H202" s="21"/>
      <c r="I202" s="21"/>
      <c r="J202" s="21"/>
      <c r="K202" s="21"/>
    </row>
    <row r="203" spans="1:16">
      <c r="C203" s="21"/>
      <c r="D203" s="21"/>
      <c r="E203" s="21"/>
      <c r="F203" s="21"/>
      <c r="H203" s="21"/>
      <c r="I203" s="21"/>
      <c r="J203" s="21"/>
      <c r="K203" s="21"/>
    </row>
    <row r="204" spans="1:16">
      <c r="C204" s="21"/>
      <c r="D204" s="21"/>
      <c r="E204" s="21"/>
      <c r="F204" s="21"/>
      <c r="H204" s="21"/>
      <c r="I204" s="21"/>
      <c r="J204" s="21"/>
      <c r="K204" s="21"/>
    </row>
    <row r="205" spans="1:16">
      <c r="C205" s="21"/>
      <c r="D205" s="21"/>
      <c r="E205" s="21"/>
      <c r="F205" s="21"/>
      <c r="H205" s="21"/>
      <c r="I205" s="21"/>
      <c r="J205" s="21"/>
      <c r="K205" s="21"/>
    </row>
    <row r="206" spans="1:16">
      <c r="C206" s="21"/>
      <c r="D206" s="21"/>
      <c r="E206" s="21"/>
      <c r="F206" s="21"/>
      <c r="H206" s="21"/>
      <c r="I206" s="21"/>
      <c r="J206" s="21"/>
      <c r="K206" s="21"/>
    </row>
    <row r="207" spans="1:16">
      <c r="C207" s="21"/>
      <c r="D207" s="21"/>
      <c r="E207" s="21"/>
      <c r="F207" s="21"/>
      <c r="H207" s="21"/>
      <c r="I207" s="21"/>
      <c r="J207" s="21"/>
      <c r="K207" s="21"/>
    </row>
    <row r="208" spans="1:16">
      <c r="C208" s="21"/>
      <c r="D208" s="21"/>
      <c r="E208" s="21"/>
      <c r="F208" s="21"/>
      <c r="H208" s="21"/>
      <c r="I208" s="21"/>
      <c r="J208" s="21"/>
      <c r="K208" s="21"/>
    </row>
    <row r="209" spans="2:11">
      <c r="C209" s="21"/>
      <c r="D209" s="21"/>
      <c r="E209" s="21"/>
      <c r="F209" s="21"/>
      <c r="H209" s="21"/>
      <c r="I209" s="21"/>
      <c r="J209" s="21"/>
      <c r="K209" s="21"/>
    </row>
    <row r="210" spans="2:11">
      <c r="C210" s="21"/>
      <c r="D210" s="21"/>
      <c r="E210" s="21"/>
      <c r="F210" s="21"/>
      <c r="H210" s="21"/>
      <c r="I210" s="21"/>
      <c r="J210" s="21"/>
      <c r="K210" s="21"/>
    </row>
    <row r="211" spans="2:11">
      <c r="C211" s="21"/>
      <c r="E211" s="21"/>
      <c r="F211" s="21"/>
      <c r="H211" s="21"/>
      <c r="I211" s="21"/>
      <c r="J211" s="21"/>
      <c r="K211" s="21"/>
    </row>
    <row r="212" spans="2:11">
      <c r="E212" s="21" t="s">
        <v>782</v>
      </c>
      <c r="G212" s="1" t="s">
        <v>1689</v>
      </c>
    </row>
    <row r="213" spans="2:11">
      <c r="D213" s="1" t="s">
        <v>1690</v>
      </c>
      <c r="G213" s="1" t="s">
        <v>1691</v>
      </c>
    </row>
    <row r="214" spans="2:11">
      <c r="C214" s="2" t="s">
        <v>1692</v>
      </c>
      <c r="G214" s="1" t="s">
        <v>1853</v>
      </c>
      <c r="H214" s="1" t="s">
        <v>1852</v>
      </c>
    </row>
    <row r="215" spans="2:11">
      <c r="H215" s="1" t="s">
        <v>1694</v>
      </c>
    </row>
    <row r="216" spans="2:11">
      <c r="B216" s="21" t="s">
        <v>1693</v>
      </c>
      <c r="H216" s="1" t="s">
        <v>1695</v>
      </c>
    </row>
    <row r="217" spans="2:11">
      <c r="H217" s="1" t="s">
        <v>1696</v>
      </c>
    </row>
    <row r="218" spans="2:11">
      <c r="H218" s="1" t="s">
        <v>1697</v>
      </c>
    </row>
    <row r="220" spans="2:11">
      <c r="B220" s="1" t="s">
        <v>677</v>
      </c>
      <c r="G220" s="1" t="s">
        <v>1854</v>
      </c>
    </row>
    <row r="221" spans="2:11">
      <c r="H221" s="1" t="s">
        <v>1698</v>
      </c>
    </row>
    <row r="222" spans="2:11">
      <c r="H222" s="1" t="s">
        <v>1699</v>
      </c>
    </row>
    <row r="223" spans="2:11">
      <c r="H223" s="1" t="s">
        <v>1700</v>
      </c>
    </row>
    <row r="225" spans="1:6">
      <c r="A225" s="1" t="s">
        <v>1701</v>
      </c>
    </row>
    <row r="226" spans="1:6">
      <c r="A226" s="1" t="s">
        <v>1702</v>
      </c>
    </row>
    <row r="227" spans="1:6">
      <c r="A227" s="1" t="s">
        <v>1703</v>
      </c>
    </row>
    <row r="228" spans="1:6">
      <c r="A228" s="1" t="s">
        <v>1704</v>
      </c>
    </row>
    <row r="229" spans="1:6">
      <c r="A229" s="1" t="s">
        <v>1705</v>
      </c>
    </row>
    <row r="231" spans="1:6">
      <c r="A231" s="1" t="s">
        <v>1706</v>
      </c>
    </row>
    <row r="232" spans="1:6">
      <c r="A232" s="1" t="s">
        <v>1725</v>
      </c>
    </row>
    <row r="233" spans="1:6">
      <c r="A233" s="1" t="s">
        <v>1707</v>
      </c>
    </row>
    <row r="234" spans="1:6">
      <c r="A234" s="1" t="s">
        <v>1726</v>
      </c>
    </row>
    <row r="235" spans="1:6">
      <c r="A235" s="1" t="s">
        <v>1727</v>
      </c>
    </row>
    <row r="237" spans="1:6">
      <c r="A237" s="1" t="s">
        <v>1708</v>
      </c>
    </row>
    <row r="238" spans="1:6">
      <c r="E238" s="1" t="s">
        <v>1698</v>
      </c>
      <c r="F238" s="1" t="s">
        <v>1855</v>
      </c>
    </row>
    <row r="239" spans="1:6">
      <c r="E239" s="1" t="s">
        <v>1709</v>
      </c>
      <c r="F239" s="1" t="s">
        <v>1856</v>
      </c>
    </row>
    <row r="240" spans="1:6">
      <c r="E240" s="1" t="s">
        <v>1710</v>
      </c>
    </row>
    <row r="241" spans="1:8">
      <c r="E241" s="1" t="s">
        <v>1711</v>
      </c>
    </row>
    <row r="242" spans="1:8">
      <c r="E242" s="1" t="s">
        <v>1712</v>
      </c>
      <c r="F242" s="1" t="s">
        <v>1857</v>
      </c>
    </row>
    <row r="244" spans="1:8">
      <c r="A244" s="1" t="s">
        <v>1858</v>
      </c>
    </row>
    <row r="245" spans="1:8">
      <c r="E245" s="1" t="s">
        <v>1713</v>
      </c>
      <c r="F245" s="1" t="s">
        <v>1859</v>
      </c>
    </row>
    <row r="246" spans="1:8">
      <c r="E246" s="1" t="s">
        <v>1714</v>
      </c>
      <c r="F246" s="1" t="s">
        <v>1860</v>
      </c>
    </row>
    <row r="247" spans="1:8">
      <c r="E247" s="1" t="s">
        <v>1715</v>
      </c>
      <c r="F247" s="1" t="s">
        <v>1861</v>
      </c>
    </row>
    <row r="249" spans="1:8">
      <c r="A249" s="1" t="s">
        <v>1862</v>
      </c>
    </row>
    <row r="250" spans="1:8">
      <c r="E250" s="1" t="s">
        <v>1863</v>
      </c>
    </row>
    <row r="252" spans="1:8">
      <c r="A252" s="128" t="s">
        <v>1314</v>
      </c>
    </row>
    <row r="253" spans="1:8" ht="17" thickBot="1"/>
    <row r="254" spans="1:8">
      <c r="A254" s="36" t="s">
        <v>1716</v>
      </c>
      <c r="B254" s="5"/>
      <c r="C254" s="5"/>
      <c r="D254" s="5"/>
      <c r="E254" s="5"/>
      <c r="F254" s="5"/>
      <c r="G254" s="5"/>
      <c r="H254" s="6"/>
    </row>
    <row r="255" spans="1:8">
      <c r="A255" s="7" t="s">
        <v>1717</v>
      </c>
      <c r="H255" s="8"/>
    </row>
    <row r="256" spans="1:8">
      <c r="A256" s="7" t="s">
        <v>1718</v>
      </c>
      <c r="H256" s="8"/>
    </row>
    <row r="257" spans="1:8">
      <c r="A257" s="7" t="s">
        <v>1719</v>
      </c>
      <c r="H257" s="8"/>
    </row>
    <row r="258" spans="1:8">
      <c r="A258" s="7" t="s">
        <v>1864</v>
      </c>
      <c r="H258" s="8"/>
    </row>
    <row r="259" spans="1:8">
      <c r="A259" s="7" t="s">
        <v>1720</v>
      </c>
      <c r="H259" s="8"/>
    </row>
    <row r="260" spans="1:8" ht="17" thickBot="1">
      <c r="A260" s="9" t="s">
        <v>1721</v>
      </c>
      <c r="B260" s="10"/>
      <c r="C260" s="10"/>
      <c r="D260" s="10"/>
      <c r="E260" s="10"/>
      <c r="F260" s="10"/>
      <c r="G260" s="10"/>
      <c r="H260" s="11"/>
    </row>
    <row r="261" spans="1:8" ht="17" thickBot="1"/>
    <row r="262" spans="1:8">
      <c r="A262" s="36" t="s">
        <v>1722</v>
      </c>
      <c r="B262" s="5"/>
      <c r="C262" s="5"/>
      <c r="D262" s="5"/>
      <c r="E262" s="5"/>
      <c r="F262" s="5"/>
      <c r="G262" s="5"/>
      <c r="H262" s="6"/>
    </row>
    <row r="263" spans="1:8">
      <c r="A263" s="7" t="s">
        <v>1723</v>
      </c>
      <c r="H263" s="8"/>
    </row>
    <row r="264" spans="1:8" ht="17" thickBot="1">
      <c r="A264" s="9" t="s">
        <v>1724</v>
      </c>
      <c r="B264" s="10"/>
      <c r="C264" s="10"/>
      <c r="D264" s="10"/>
      <c r="E264" s="10"/>
      <c r="F264" s="10"/>
      <c r="G264" s="10"/>
      <c r="H264" s="11"/>
    </row>
    <row r="280" spans="1:8">
      <c r="A280" s="168" t="s">
        <v>1259</v>
      </c>
    </row>
    <row r="281" spans="1:8">
      <c r="A281" s="168" t="s">
        <v>1260</v>
      </c>
    </row>
    <row r="282" spans="1:8">
      <c r="A282" s="168" t="s">
        <v>1261</v>
      </c>
    </row>
    <row r="283" spans="1:8">
      <c r="A283" s="180" t="s">
        <v>1262</v>
      </c>
    </row>
    <row r="285" spans="1:8">
      <c r="A285" s="165" t="s">
        <v>1167</v>
      </c>
      <c r="B285" s="166"/>
      <c r="C285" s="166"/>
      <c r="D285" s="166"/>
      <c r="E285" s="166"/>
      <c r="F285" s="166"/>
      <c r="G285" s="166"/>
      <c r="H285" s="166"/>
    </row>
    <row r="297" spans="1:8">
      <c r="A297" s="1" t="s">
        <v>271</v>
      </c>
    </row>
    <row r="299" spans="1:8">
      <c r="A299" s="1" t="s">
        <v>1127</v>
      </c>
    </row>
    <row r="300" spans="1:8">
      <c r="A300" s="1" t="s">
        <v>1128</v>
      </c>
    </row>
    <row r="301" spans="1:8">
      <c r="A301" s="1" t="s">
        <v>1129</v>
      </c>
    </row>
    <row r="302" spans="1:8">
      <c r="H302" s="1" t="s">
        <v>1297</v>
      </c>
    </row>
    <row r="303" spans="1:8">
      <c r="H303" s="1" t="s">
        <v>1298</v>
      </c>
    </row>
    <row r="304" spans="1:8">
      <c r="H304" s="1" t="s">
        <v>1299</v>
      </c>
    </row>
    <row r="305" spans="1:8">
      <c r="H305" s="1" t="s">
        <v>1300</v>
      </c>
    </row>
    <row r="306" spans="1:8">
      <c r="H306" s="1" t="s">
        <v>1301</v>
      </c>
    </row>
    <row r="307" spans="1:8">
      <c r="H307" s="1" t="s">
        <v>1302</v>
      </c>
    </row>
    <row r="308" spans="1:8">
      <c r="H308" s="1" t="s">
        <v>1303</v>
      </c>
    </row>
    <row r="309" spans="1:8">
      <c r="H309" s="1" t="s">
        <v>1304</v>
      </c>
    </row>
    <row r="310" spans="1:8">
      <c r="H310" s="1" t="s">
        <v>1305</v>
      </c>
    </row>
    <row r="311" spans="1:8">
      <c r="H311" s="1" t="s">
        <v>1306</v>
      </c>
    </row>
    <row r="312" spans="1:8">
      <c r="H312" s="1" t="s">
        <v>1307</v>
      </c>
    </row>
    <row r="313" spans="1:8">
      <c r="H313" s="1" t="s">
        <v>1308</v>
      </c>
    </row>
    <row r="314" spans="1:8">
      <c r="H314" s="1" t="s">
        <v>1309</v>
      </c>
    </row>
    <row r="315" spans="1:8">
      <c r="H315" s="1" t="s">
        <v>1310</v>
      </c>
    </row>
    <row r="316" spans="1:8">
      <c r="H316" s="1" t="s">
        <v>1311</v>
      </c>
    </row>
    <row r="317" spans="1:8">
      <c r="A317" s="1" t="s">
        <v>1130</v>
      </c>
      <c r="H317" s="1" t="s">
        <v>1312</v>
      </c>
    </row>
    <row r="318" spans="1:8">
      <c r="A318" s="1" t="s">
        <v>1131</v>
      </c>
      <c r="H318" s="1" t="s">
        <v>1313</v>
      </c>
    </row>
    <row r="322" spans="1:8">
      <c r="A322" s="165" t="s">
        <v>1168</v>
      </c>
      <c r="B322" s="165"/>
      <c r="C322" s="165"/>
      <c r="D322" s="165"/>
      <c r="E322" s="165"/>
      <c r="F322" s="165"/>
      <c r="G322" s="165"/>
      <c r="H322" s="165"/>
    </row>
    <row r="352" spans="1:26" customFormat="1" ht="34">
      <c r="A352" s="167"/>
      <c r="B352" s="171"/>
      <c r="C352" s="176" t="s">
        <v>1169</v>
      </c>
      <c r="D352" s="176" t="s">
        <v>1170</v>
      </c>
      <c r="E352" s="176" t="s">
        <v>1194</v>
      </c>
      <c r="F352" s="176" t="s">
        <v>1195</v>
      </c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67"/>
      <c r="B353" s="171" t="s">
        <v>1171</v>
      </c>
      <c r="C353" s="172">
        <v>6</v>
      </c>
      <c r="D353" s="172">
        <v>6</v>
      </c>
      <c r="E353" s="173" t="s">
        <v>1172</v>
      </c>
      <c r="F353" s="174" t="s">
        <v>1173</v>
      </c>
      <c r="G353" s="168"/>
      <c r="H353" s="168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7"/>
      <c r="B354" s="171" t="s">
        <v>1174</v>
      </c>
      <c r="C354" s="172">
        <v>10</v>
      </c>
      <c r="D354" s="172">
        <v>20</v>
      </c>
      <c r="E354" s="174" t="s">
        <v>1175</v>
      </c>
      <c r="F354" s="173" t="s">
        <v>1176</v>
      </c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7"/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75" t="s">
        <v>1177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1178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7"/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7"/>
      <c r="B359" s="168"/>
      <c r="C359" s="168"/>
      <c r="D359" s="177">
        <f>2600</f>
        <v>2600</v>
      </c>
      <c r="E359" s="1"/>
      <c r="F359" s="168"/>
      <c r="G359" s="168" t="s">
        <v>1179</v>
      </c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7"/>
      <c r="B360" s="168"/>
      <c r="C360" s="168"/>
      <c r="D360" s="177">
        <f>1600</f>
        <v>1600</v>
      </c>
      <c r="E360" s="1"/>
      <c r="F360" s="168"/>
      <c r="G360" s="168" t="s">
        <v>1180</v>
      </c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67"/>
      <c r="B361" s="168"/>
      <c r="C361" s="168"/>
      <c r="D361" s="168"/>
      <c r="E361" s="168"/>
      <c r="F361" s="168"/>
      <c r="G361" s="168"/>
      <c r="H361" s="168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75" t="s">
        <v>1181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 t="s">
        <v>1182</v>
      </c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168" t="s">
        <v>1183</v>
      </c>
      <c r="B364" s="168"/>
      <c r="C364" s="168"/>
      <c r="D364" s="168"/>
      <c r="E364" s="168"/>
      <c r="F364" s="168"/>
      <c r="G364" s="168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168" t="s">
        <v>1196</v>
      </c>
      <c r="B365" s="168"/>
      <c r="C365" s="168"/>
      <c r="D365" s="168"/>
      <c r="E365" s="168"/>
      <c r="F365" s="168"/>
      <c r="G365" s="168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167"/>
      <c r="B366" s="168"/>
      <c r="C366" s="168"/>
      <c r="D366" s="168"/>
      <c r="E366" s="168"/>
      <c r="F366" s="168"/>
      <c r="G366" s="168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175" t="s">
        <v>1184</v>
      </c>
      <c r="B367" s="168"/>
      <c r="C367" s="168"/>
      <c r="D367" s="168"/>
      <c r="E367" s="168"/>
      <c r="F367" s="168"/>
      <c r="G367" s="168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168" t="s">
        <v>1185</v>
      </c>
      <c r="B368" s="168"/>
      <c r="C368" s="168"/>
      <c r="D368" s="168"/>
      <c r="E368" s="168"/>
      <c r="F368" s="168"/>
      <c r="G368" s="168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168" t="s">
        <v>1186</v>
      </c>
      <c r="B369" s="168"/>
      <c r="C369" s="168"/>
      <c r="D369" s="168"/>
      <c r="E369" s="168"/>
      <c r="F369" s="168"/>
      <c r="G369" s="168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167"/>
      <c r="B370" s="168"/>
      <c r="C370" s="168"/>
      <c r="D370" s="168"/>
      <c r="E370" s="168"/>
      <c r="F370" s="168"/>
      <c r="G370" s="168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175" t="s">
        <v>1187</v>
      </c>
      <c r="B371" s="168"/>
      <c r="C371" s="168"/>
      <c r="D371" s="168"/>
      <c r="E371" s="168"/>
      <c r="F371" s="168"/>
      <c r="G371" s="168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168" t="s">
        <v>1188</v>
      </c>
      <c r="B372" s="168"/>
      <c r="C372" s="168"/>
      <c r="D372" s="168"/>
      <c r="E372" s="168"/>
      <c r="F372" s="168"/>
      <c r="G372" s="168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168"/>
      <c r="B373" s="168"/>
      <c r="C373" s="168"/>
      <c r="D373" s="168"/>
      <c r="E373" s="168"/>
      <c r="F373" s="168"/>
      <c r="G373" s="168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168" t="s">
        <v>1189</v>
      </c>
      <c r="B374" s="168"/>
      <c r="C374" s="168"/>
      <c r="D374" s="168"/>
      <c r="E374" s="168"/>
      <c r="F374" s="168"/>
      <c r="G374" s="168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168"/>
      <c r="B375" s="168"/>
      <c r="C375" s="168"/>
      <c r="D375" s="168"/>
      <c r="E375" s="168"/>
      <c r="F375" s="168" t="s">
        <v>1190</v>
      </c>
      <c r="G375" s="168" t="s">
        <v>1191</v>
      </c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168" t="s">
        <v>1192</v>
      </c>
      <c r="B376" s="168"/>
      <c r="C376" s="168"/>
      <c r="D376" s="168"/>
      <c r="E376" s="168"/>
      <c r="F376" s="168"/>
      <c r="G376" s="168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168"/>
      <c r="B377" s="168"/>
      <c r="C377" s="168"/>
      <c r="D377" s="168"/>
      <c r="E377" s="168"/>
      <c r="F377" s="168" t="s">
        <v>183</v>
      </c>
      <c r="G377" s="168" t="s">
        <v>1193</v>
      </c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9" spans="1:26" customFormat="1">
      <c r="A379" s="178" t="s">
        <v>1197</v>
      </c>
      <c r="B379" s="179"/>
      <c r="C379" s="179"/>
      <c r="D379" s="179"/>
      <c r="E379" s="179"/>
      <c r="F379" s="179"/>
      <c r="G379" s="179"/>
      <c r="H379" s="179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178" t="s">
        <v>1198</v>
      </c>
      <c r="B380" s="179"/>
      <c r="C380" s="179"/>
      <c r="D380" s="179"/>
      <c r="E380" s="179"/>
      <c r="F380" s="179"/>
      <c r="G380" s="179"/>
      <c r="H380" s="179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168"/>
      <c r="B381" s="168"/>
      <c r="C381" s="168"/>
      <c r="D381" s="168"/>
      <c r="E381" s="168"/>
      <c r="F381" s="168"/>
      <c r="G381" s="168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294"/>
      <c r="B382" s="295"/>
      <c r="C382" s="295"/>
      <c r="D382" s="295"/>
      <c r="E382" s="295"/>
      <c r="F382" s="295"/>
      <c r="G382" s="295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295"/>
      <c r="B383" s="295"/>
      <c r="C383" s="295"/>
      <c r="D383" s="295"/>
      <c r="E383" s="295"/>
      <c r="F383" s="295"/>
      <c r="G383" s="295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295"/>
      <c r="B384" s="295"/>
      <c r="C384" s="295"/>
      <c r="D384" s="295"/>
      <c r="E384" s="295"/>
      <c r="F384" s="295"/>
      <c r="G384" s="295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295"/>
      <c r="B385" s="295"/>
      <c r="C385" s="295"/>
      <c r="D385" s="295"/>
      <c r="E385" s="295"/>
      <c r="F385" s="295"/>
      <c r="G385" s="295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295"/>
      <c r="B386" s="295"/>
      <c r="C386" s="295"/>
      <c r="D386" s="295"/>
      <c r="E386" s="295"/>
      <c r="F386" s="295"/>
      <c r="G386" s="295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295"/>
      <c r="B387" s="295"/>
      <c r="C387" s="295"/>
      <c r="D387" s="295"/>
      <c r="E387" s="295"/>
      <c r="F387" s="295"/>
      <c r="G387" s="295"/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295"/>
      <c r="B388" s="295"/>
      <c r="C388" s="295"/>
      <c r="D388" s="295"/>
      <c r="E388" s="295"/>
      <c r="F388" s="295"/>
      <c r="G388" s="295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295"/>
      <c r="B389" s="295"/>
      <c r="C389" s="295"/>
      <c r="D389" s="295"/>
      <c r="E389" s="295"/>
      <c r="F389" s="295"/>
      <c r="G389" s="295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295"/>
      <c r="B390" s="295"/>
      <c r="C390" s="295"/>
      <c r="D390" s="295"/>
      <c r="E390" s="295"/>
      <c r="F390" s="295"/>
      <c r="G390" s="295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295"/>
      <c r="B391" s="295"/>
      <c r="C391" s="295"/>
      <c r="D391" s="295"/>
      <c r="E391" s="295"/>
      <c r="F391" s="295"/>
      <c r="G391" s="295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295"/>
      <c r="B392" s="295"/>
      <c r="C392" s="295"/>
      <c r="D392" s="295"/>
      <c r="E392" s="295"/>
      <c r="F392" s="295"/>
      <c r="G392" s="295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295"/>
      <c r="B393" s="295"/>
      <c r="C393" s="295"/>
      <c r="D393" s="295"/>
      <c r="E393" s="295"/>
      <c r="F393" s="295"/>
      <c r="G393" s="295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295"/>
      <c r="B394" s="295"/>
      <c r="C394" s="295"/>
      <c r="D394" s="295"/>
      <c r="E394" s="295"/>
      <c r="F394" s="295"/>
      <c r="G394" s="295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295"/>
      <c r="B395" s="295"/>
      <c r="C395" s="295"/>
      <c r="D395" s="295"/>
      <c r="E395" s="295"/>
      <c r="F395" s="295"/>
      <c r="G395" s="295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295"/>
      <c r="B396" s="295"/>
      <c r="C396" s="295"/>
      <c r="D396" s="295"/>
      <c r="E396" s="295"/>
      <c r="F396" s="295"/>
      <c r="G396" s="295"/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295"/>
      <c r="B397" s="295"/>
      <c r="C397" s="295"/>
      <c r="D397" s="295"/>
      <c r="E397" s="295"/>
      <c r="F397" s="295"/>
      <c r="G397" s="295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295"/>
      <c r="B398" s="295"/>
      <c r="C398" s="295"/>
      <c r="D398" s="295"/>
      <c r="E398" s="295"/>
      <c r="F398" s="295"/>
      <c r="G398" s="295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295"/>
      <c r="B399" s="295"/>
      <c r="C399" s="295"/>
      <c r="D399" s="295"/>
      <c r="E399" s="295"/>
      <c r="F399" s="295"/>
      <c r="G399" s="295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68"/>
      <c r="B400" s="168"/>
      <c r="C400" s="168"/>
      <c r="D400" s="168"/>
      <c r="E400" s="168"/>
      <c r="F400" s="168"/>
      <c r="G400" s="168"/>
      <c r="H400" s="168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67" t="s">
        <v>1199</v>
      </c>
      <c r="B401" s="168"/>
      <c r="C401" s="168"/>
      <c r="D401" s="168"/>
      <c r="E401" s="168"/>
      <c r="F401" s="168"/>
      <c r="G401" s="168"/>
      <c r="H401" s="168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A402" s="168" t="s">
        <v>1200</v>
      </c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168" t="s">
        <v>1201</v>
      </c>
      <c r="B403" s="168"/>
      <c r="C403" s="168"/>
      <c r="D403" s="168"/>
      <c r="E403" s="168"/>
      <c r="F403" s="168"/>
      <c r="G403" s="168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168"/>
      <c r="B404" s="168"/>
      <c r="C404" s="168"/>
      <c r="D404" s="168"/>
      <c r="E404" s="168"/>
      <c r="F404" s="168"/>
      <c r="G404" s="168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168" t="s">
        <v>1245</v>
      </c>
      <c r="B405" s="168"/>
      <c r="C405" s="168"/>
      <c r="D405" s="168"/>
      <c r="E405" s="168"/>
      <c r="F405" s="168"/>
      <c r="G405" s="168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168"/>
      <c r="B406" s="168"/>
      <c r="C406" s="168"/>
      <c r="D406" s="168"/>
      <c r="E406" s="168">
        <v>200</v>
      </c>
      <c r="F406" s="168"/>
      <c r="G406" s="168" t="s">
        <v>1202</v>
      </c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168" t="s">
        <v>178</v>
      </c>
      <c r="B407" s="168"/>
      <c r="C407" s="168"/>
      <c r="D407" s="168"/>
      <c r="E407" s="168"/>
      <c r="F407" s="168"/>
      <c r="G407" s="168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168" t="s">
        <v>73</v>
      </c>
      <c r="B408" s="168" t="s">
        <v>1203</v>
      </c>
      <c r="C408" s="168"/>
      <c r="D408" s="168"/>
      <c r="E408" s="168"/>
      <c r="F408" s="168"/>
      <c r="G408" s="168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168" t="s">
        <v>1204</v>
      </c>
      <c r="B409" s="168" t="s">
        <v>1205</v>
      </c>
      <c r="C409" s="168"/>
      <c r="D409" s="168"/>
      <c r="E409" s="168"/>
      <c r="F409" s="168"/>
      <c r="G409" s="168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168"/>
      <c r="B410" s="168"/>
      <c r="C410" s="168"/>
      <c r="D410" s="168"/>
      <c r="E410" s="168"/>
      <c r="F410" s="168"/>
      <c r="G410" s="168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168" t="s">
        <v>1206</v>
      </c>
      <c r="B411" s="168"/>
      <c r="C411" s="168"/>
      <c r="D411" s="168"/>
      <c r="E411" s="168"/>
      <c r="F411" s="168"/>
      <c r="G411" s="168" t="s">
        <v>1207</v>
      </c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168"/>
      <c r="B412" s="168"/>
      <c r="C412" s="168"/>
      <c r="D412" s="168"/>
      <c r="E412" s="168"/>
      <c r="F412" s="168"/>
      <c r="G412" s="168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167" t="s">
        <v>1208</v>
      </c>
      <c r="B413" s="168"/>
      <c r="C413" s="168"/>
      <c r="D413" s="168"/>
      <c r="E413" s="168"/>
      <c r="F413" s="168"/>
      <c r="G413" s="168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168"/>
      <c r="B414" s="168"/>
      <c r="C414" s="168"/>
      <c r="D414" s="168"/>
      <c r="E414" s="168"/>
      <c r="F414" s="168"/>
      <c r="G414" s="168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168" t="s">
        <v>1209</v>
      </c>
      <c r="B415" s="168"/>
      <c r="C415" s="168"/>
      <c r="D415" s="168"/>
      <c r="E415" s="168"/>
      <c r="F415" s="168"/>
      <c r="G415" s="168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168"/>
      <c r="B416" s="168"/>
      <c r="C416" s="168"/>
      <c r="D416" s="168"/>
      <c r="E416" s="168">
        <v>800</v>
      </c>
      <c r="F416" s="168"/>
      <c r="G416" s="168" t="s">
        <v>1210</v>
      </c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168"/>
      <c r="B417" s="168"/>
      <c r="C417" s="168"/>
      <c r="D417" s="168"/>
      <c r="E417" s="168"/>
      <c r="F417" s="168"/>
      <c r="G417" s="168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167" t="s">
        <v>1211</v>
      </c>
      <c r="B418" s="168"/>
      <c r="C418" s="168"/>
      <c r="D418" s="168"/>
      <c r="E418" s="168"/>
      <c r="F418" s="168"/>
      <c r="G418" s="168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168"/>
      <c r="B419" s="168"/>
      <c r="C419" s="168"/>
      <c r="D419" s="168"/>
      <c r="E419" s="168"/>
      <c r="F419" s="168"/>
      <c r="G419" s="168" t="s">
        <v>1212</v>
      </c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168"/>
      <c r="B420" s="168"/>
      <c r="C420" s="168"/>
      <c r="D420" s="168"/>
      <c r="E420" s="168"/>
      <c r="F420" s="168"/>
      <c r="G420" s="168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180" t="s">
        <v>1213</v>
      </c>
      <c r="B421" s="180"/>
      <c r="C421" s="180"/>
      <c r="D421" s="180"/>
      <c r="E421" s="180"/>
      <c r="F421" s="180"/>
      <c r="G421" s="66"/>
      <c r="H421" s="180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 ht="20" customHeight="1">
      <c r="A422" s="296" t="s">
        <v>1246</v>
      </c>
      <c r="B422" s="296"/>
      <c r="C422" s="296"/>
      <c r="D422" s="296"/>
      <c r="E422" s="296"/>
      <c r="F422" s="180"/>
      <c r="G422" s="180"/>
      <c r="H422" s="180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 ht="20" customHeight="1">
      <c r="A423" s="183"/>
      <c r="B423" s="183"/>
      <c r="C423" s="183"/>
      <c r="D423" s="183"/>
      <c r="E423" s="183"/>
      <c r="F423" s="180"/>
      <c r="G423" s="180"/>
      <c r="H423" s="180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180" t="s">
        <v>1214</v>
      </c>
      <c r="B424" s="180"/>
      <c r="C424" s="180"/>
      <c r="D424" s="180"/>
      <c r="E424" s="180"/>
      <c r="F424" s="180"/>
      <c r="G424" s="180"/>
      <c r="H424" s="180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80" t="s">
        <v>1247</v>
      </c>
      <c r="B425" s="180"/>
      <c r="C425" s="180"/>
      <c r="D425" s="180"/>
      <c r="E425" s="180"/>
      <c r="F425" s="180"/>
      <c r="G425" s="180"/>
      <c r="H425" s="180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68"/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 t="s">
        <v>1248</v>
      </c>
      <c r="B427" s="168"/>
      <c r="C427" s="168"/>
      <c r="D427" s="168"/>
      <c r="E427" s="168"/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/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/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84" t="s">
        <v>1215</v>
      </c>
      <c r="B430" s="185"/>
      <c r="C430" s="185"/>
      <c r="D430" s="185"/>
      <c r="E430" s="185"/>
      <c r="F430" s="185"/>
      <c r="G430" s="185"/>
      <c r="H430" s="185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 t="s">
        <v>1216</v>
      </c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 t="s">
        <v>1217</v>
      </c>
      <c r="B432" s="168"/>
      <c r="C432" s="168"/>
      <c r="D432" s="168"/>
      <c r="E432" s="168"/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 t="s">
        <v>1218</v>
      </c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1219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1220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6" spans="1:26" customFormat="1">
      <c r="A436" s="168" t="s">
        <v>1221</v>
      </c>
      <c r="B436" s="168"/>
      <c r="C436" s="168"/>
      <c r="D436" s="168"/>
      <c r="E436" s="168"/>
      <c r="F436" s="168"/>
      <c r="G436" s="168"/>
      <c r="H436" s="168"/>
      <c r="I436" s="168"/>
      <c r="J436" s="168"/>
      <c r="K436" s="168"/>
      <c r="L436" s="168"/>
      <c r="M436" s="168"/>
      <c r="N436" s="168"/>
      <c r="O436" s="168"/>
      <c r="P436" s="168"/>
      <c r="Q436" s="168"/>
      <c r="R436" s="168"/>
      <c r="S436" s="168"/>
      <c r="T436" s="168"/>
      <c r="U436" s="168"/>
      <c r="V436" s="168"/>
      <c r="W436" s="168"/>
      <c r="X436" s="168"/>
      <c r="Y436" s="168"/>
      <c r="Z436" s="168"/>
    </row>
    <row r="437" spans="1:26" customFormat="1">
      <c r="A437" s="168"/>
      <c r="B437" s="168"/>
      <c r="C437" s="168"/>
      <c r="D437" s="168"/>
      <c r="E437" s="168"/>
      <c r="F437" s="168"/>
      <c r="G437" s="168"/>
      <c r="H437" s="168"/>
      <c r="I437" s="168"/>
      <c r="J437" s="168"/>
      <c r="K437" s="168"/>
      <c r="L437" s="168"/>
      <c r="M437" s="168"/>
      <c r="N437" s="168"/>
      <c r="O437" s="168"/>
      <c r="P437" s="168"/>
      <c r="Q437" s="168"/>
      <c r="R437" s="168"/>
      <c r="S437" s="168"/>
      <c r="T437" s="168"/>
      <c r="U437" s="168"/>
      <c r="V437" s="168"/>
      <c r="W437" s="168"/>
      <c r="X437" s="168"/>
      <c r="Y437" s="168"/>
      <c r="Z437" s="168"/>
    </row>
    <row r="438" spans="1:26" customFormat="1">
      <c r="A438" s="184" t="s">
        <v>1222</v>
      </c>
      <c r="B438" s="185"/>
      <c r="C438" s="185"/>
      <c r="D438" s="185"/>
      <c r="E438" s="185"/>
      <c r="F438" s="185"/>
      <c r="G438" s="185"/>
      <c r="H438" s="185"/>
      <c r="I438" s="168"/>
      <c r="J438" s="168"/>
      <c r="K438" s="168"/>
      <c r="L438" s="168"/>
      <c r="M438" s="168"/>
      <c r="N438" s="168"/>
      <c r="O438" s="168"/>
      <c r="P438" s="168"/>
      <c r="Q438" s="168"/>
      <c r="R438" s="168"/>
      <c r="S438" s="168"/>
      <c r="T438" s="168"/>
      <c r="U438" s="168"/>
      <c r="V438" s="168"/>
      <c r="W438" s="168"/>
      <c r="X438" s="168"/>
      <c r="Y438" s="168"/>
      <c r="Z438" s="168"/>
    </row>
    <row r="439" spans="1:26" customFormat="1">
      <c r="A439" s="168" t="s">
        <v>1223</v>
      </c>
      <c r="B439" s="168"/>
      <c r="C439" s="168"/>
      <c r="D439" s="168"/>
      <c r="E439" s="168"/>
      <c r="F439" s="168"/>
      <c r="G439" s="168"/>
      <c r="H439" s="168"/>
      <c r="I439" s="168"/>
      <c r="J439" s="168"/>
      <c r="K439" s="168"/>
      <c r="L439" s="168"/>
      <c r="M439" s="168"/>
      <c r="N439" s="168"/>
      <c r="O439" s="168"/>
      <c r="P439" s="168"/>
      <c r="Q439" s="168"/>
      <c r="R439" s="168"/>
      <c r="S439" s="168"/>
      <c r="T439" s="168"/>
      <c r="U439" s="168"/>
      <c r="V439" s="168"/>
      <c r="W439" s="168"/>
      <c r="X439" s="168"/>
      <c r="Y439" s="168"/>
      <c r="Z439" s="168"/>
    </row>
    <row r="440" spans="1:26" customFormat="1">
      <c r="A440" s="168"/>
      <c r="B440" s="168"/>
      <c r="C440" s="168"/>
      <c r="D440" s="168"/>
      <c r="E440" s="168"/>
      <c r="F440" s="168"/>
      <c r="G440" s="168"/>
      <c r="H440" s="168"/>
      <c r="I440" s="168"/>
      <c r="J440" s="168"/>
      <c r="K440" s="168"/>
      <c r="L440" s="168"/>
      <c r="M440" s="168"/>
      <c r="N440" s="168"/>
      <c r="O440" s="168"/>
      <c r="P440" s="168"/>
      <c r="Q440" s="168"/>
      <c r="R440" s="168"/>
      <c r="S440" s="168"/>
      <c r="T440" s="168"/>
      <c r="U440" s="168"/>
      <c r="V440" s="168"/>
      <c r="W440" s="168"/>
      <c r="X440" s="168"/>
      <c r="Y440" s="168"/>
      <c r="Z440" s="168"/>
    </row>
    <row r="441" spans="1:26" customFormat="1">
      <c r="A441" s="297"/>
      <c r="B441" s="295"/>
      <c r="C441" s="295"/>
      <c r="D441" s="295"/>
      <c r="E441" s="295"/>
      <c r="F441" s="295"/>
      <c r="G441" s="295"/>
      <c r="H441" s="168"/>
      <c r="I441" s="168"/>
      <c r="J441" s="168"/>
      <c r="K441" s="168"/>
      <c r="L441" s="168"/>
      <c r="M441" s="168"/>
      <c r="N441" s="168"/>
      <c r="O441" s="168"/>
      <c r="P441" s="168"/>
      <c r="Q441" s="168"/>
      <c r="R441" s="168"/>
      <c r="S441" s="168"/>
      <c r="T441" s="168"/>
      <c r="U441" s="168"/>
      <c r="V441" s="168"/>
      <c r="W441" s="168"/>
      <c r="X441" s="168"/>
      <c r="Y441" s="168"/>
      <c r="Z441" s="168"/>
    </row>
    <row r="442" spans="1:26" customFormat="1">
      <c r="A442" s="295"/>
      <c r="B442" s="295"/>
      <c r="C442" s="295"/>
      <c r="D442" s="295"/>
      <c r="E442" s="295"/>
      <c r="F442" s="295"/>
      <c r="G442" s="295"/>
      <c r="H442" s="168"/>
      <c r="I442" s="168"/>
      <c r="J442" s="168"/>
      <c r="K442" s="168"/>
      <c r="L442" s="168"/>
      <c r="M442" s="168"/>
      <c r="N442" s="168"/>
      <c r="O442" s="168"/>
      <c r="P442" s="168"/>
      <c r="Q442" s="168"/>
      <c r="R442" s="168"/>
      <c r="S442" s="168"/>
      <c r="T442" s="168"/>
      <c r="U442" s="168"/>
      <c r="V442" s="168"/>
      <c r="W442" s="168"/>
      <c r="X442" s="168"/>
      <c r="Y442" s="168"/>
      <c r="Z442" s="168"/>
    </row>
    <row r="443" spans="1:26" customFormat="1">
      <c r="A443" s="295"/>
      <c r="B443" s="295"/>
      <c r="C443" s="295"/>
      <c r="D443" s="295"/>
      <c r="E443" s="295"/>
      <c r="F443" s="295"/>
      <c r="G443" s="295"/>
      <c r="H443" s="168"/>
      <c r="I443" s="168"/>
      <c r="J443" s="168"/>
      <c r="K443" s="168"/>
      <c r="L443" s="168"/>
      <c r="M443" s="168"/>
      <c r="N443" s="168"/>
      <c r="O443" s="168"/>
      <c r="P443" s="168"/>
      <c r="Q443" s="168"/>
      <c r="R443" s="168"/>
      <c r="S443" s="168"/>
      <c r="T443" s="168"/>
      <c r="U443" s="168"/>
      <c r="V443" s="168"/>
      <c r="W443" s="168"/>
      <c r="X443" s="168"/>
      <c r="Y443" s="168"/>
      <c r="Z443" s="168"/>
    </row>
    <row r="444" spans="1:26" customFormat="1">
      <c r="A444" s="295"/>
      <c r="B444" s="295"/>
      <c r="C444" s="295"/>
      <c r="D444" s="295"/>
      <c r="E444" s="295"/>
      <c r="F444" s="295"/>
      <c r="G444" s="295"/>
      <c r="H444" s="168"/>
      <c r="I444" s="168"/>
      <c r="J444" s="168"/>
      <c r="K444" s="168"/>
      <c r="L444" s="168"/>
      <c r="M444" s="168"/>
      <c r="N444" s="168"/>
      <c r="O444" s="168"/>
      <c r="P444" s="168"/>
      <c r="Q444" s="168"/>
      <c r="R444" s="168"/>
      <c r="S444" s="168"/>
      <c r="T444" s="168"/>
      <c r="U444" s="168"/>
      <c r="V444" s="168"/>
      <c r="W444" s="168"/>
      <c r="X444" s="168"/>
      <c r="Y444" s="168"/>
      <c r="Z444" s="168"/>
    </row>
    <row r="445" spans="1:26" customFormat="1">
      <c r="A445" s="295"/>
      <c r="B445" s="295"/>
      <c r="C445" s="295"/>
      <c r="D445" s="295"/>
      <c r="E445" s="295"/>
      <c r="F445" s="295"/>
      <c r="G445" s="295"/>
      <c r="H445" s="168"/>
      <c r="I445" s="168"/>
      <c r="J445" s="168"/>
      <c r="K445" s="168"/>
      <c r="L445" s="168"/>
      <c r="M445" s="168"/>
      <c r="N445" s="168"/>
      <c r="O445" s="168"/>
      <c r="P445" s="168"/>
      <c r="Q445" s="168"/>
      <c r="R445" s="168"/>
      <c r="S445" s="168"/>
      <c r="T445" s="168"/>
      <c r="U445" s="168"/>
      <c r="V445" s="168"/>
      <c r="W445" s="168"/>
      <c r="X445" s="168"/>
      <c r="Y445" s="168"/>
      <c r="Z445" s="168"/>
    </row>
    <row r="446" spans="1:26" customFormat="1">
      <c r="A446" s="295"/>
      <c r="B446" s="295"/>
      <c r="C446" s="295"/>
      <c r="D446" s="295"/>
      <c r="E446" s="295"/>
      <c r="F446" s="295"/>
      <c r="G446" s="295"/>
      <c r="H446" s="168"/>
      <c r="I446" s="168"/>
      <c r="J446" s="168"/>
      <c r="K446" s="168"/>
      <c r="L446" s="168"/>
      <c r="M446" s="168"/>
      <c r="N446" s="168"/>
      <c r="O446" s="168"/>
      <c r="P446" s="168"/>
      <c r="Q446" s="168"/>
      <c r="R446" s="168"/>
      <c r="S446" s="168"/>
      <c r="T446" s="168"/>
      <c r="U446" s="168"/>
      <c r="V446" s="168"/>
      <c r="W446" s="168"/>
      <c r="X446" s="168"/>
      <c r="Y446" s="168"/>
      <c r="Z446" s="168"/>
    </row>
    <row r="447" spans="1:26" customFormat="1">
      <c r="A447" s="295"/>
      <c r="B447" s="295"/>
      <c r="C447" s="295"/>
      <c r="D447" s="295"/>
      <c r="E447" s="295"/>
      <c r="F447" s="295"/>
      <c r="G447" s="295"/>
      <c r="H447" s="168"/>
      <c r="I447" s="168"/>
      <c r="J447" s="168"/>
      <c r="K447" s="168"/>
      <c r="L447" s="168"/>
      <c r="M447" s="168"/>
      <c r="N447" s="168"/>
      <c r="O447" s="168"/>
      <c r="P447" s="168"/>
      <c r="Q447" s="168"/>
      <c r="R447" s="168"/>
      <c r="S447" s="168"/>
      <c r="T447" s="168"/>
      <c r="U447" s="168"/>
      <c r="V447" s="168"/>
      <c r="W447" s="168"/>
      <c r="X447" s="168"/>
      <c r="Y447" s="168"/>
      <c r="Z447" s="168"/>
    </row>
    <row r="448" spans="1:26" customFormat="1">
      <c r="A448" s="295"/>
      <c r="B448" s="295"/>
      <c r="C448" s="295"/>
      <c r="D448" s="295"/>
      <c r="E448" s="295"/>
      <c r="F448" s="295"/>
      <c r="G448" s="295"/>
      <c r="H448" s="168"/>
      <c r="I448" s="168"/>
      <c r="J448" s="168"/>
      <c r="K448" s="168"/>
      <c r="L448" s="168"/>
      <c r="M448" s="168"/>
      <c r="N448" s="168"/>
      <c r="O448" s="168"/>
      <c r="P448" s="168"/>
      <c r="Q448" s="168"/>
      <c r="R448" s="168"/>
      <c r="S448" s="168"/>
      <c r="T448" s="168"/>
      <c r="U448" s="168"/>
      <c r="V448" s="168"/>
      <c r="W448" s="168"/>
      <c r="X448" s="168"/>
      <c r="Y448" s="168"/>
      <c r="Z448" s="168"/>
    </row>
    <row r="449" spans="1:26" customFormat="1">
      <c r="A449" s="295"/>
      <c r="B449" s="295"/>
      <c r="C449" s="295"/>
      <c r="D449" s="295"/>
      <c r="E449" s="295"/>
      <c r="F449" s="295"/>
      <c r="G449" s="295"/>
      <c r="H449" s="168"/>
      <c r="I449" s="168"/>
      <c r="J449" s="168"/>
      <c r="K449" s="168"/>
      <c r="L449" s="168"/>
      <c r="M449" s="168"/>
      <c r="N449" s="168"/>
      <c r="O449" s="168"/>
      <c r="P449" s="168"/>
      <c r="Q449" s="168"/>
      <c r="R449" s="168"/>
      <c r="S449" s="168"/>
      <c r="T449" s="168"/>
      <c r="U449" s="168"/>
      <c r="V449" s="168"/>
      <c r="W449" s="168"/>
      <c r="X449" s="168"/>
      <c r="Y449" s="168"/>
      <c r="Z449" s="168"/>
    </row>
    <row r="450" spans="1:26" customFormat="1">
      <c r="A450" s="295"/>
      <c r="B450" s="295"/>
      <c r="C450" s="295"/>
      <c r="D450" s="295"/>
      <c r="E450" s="295"/>
      <c r="F450" s="295"/>
      <c r="G450" s="295"/>
      <c r="H450" s="168"/>
      <c r="I450" s="168"/>
      <c r="J450" s="168"/>
      <c r="K450" s="168"/>
      <c r="L450" s="168"/>
      <c r="M450" s="168"/>
      <c r="N450" s="168"/>
      <c r="O450" s="168"/>
      <c r="P450" s="168"/>
      <c r="Q450" s="168"/>
      <c r="R450" s="168"/>
      <c r="S450" s="168"/>
      <c r="T450" s="168"/>
      <c r="U450" s="168"/>
      <c r="V450" s="168"/>
      <c r="W450" s="168"/>
      <c r="X450" s="168"/>
      <c r="Y450" s="168"/>
      <c r="Z450" s="168"/>
    </row>
    <row r="451" spans="1:26" customFormat="1">
      <c r="A451" s="295"/>
      <c r="B451" s="295"/>
      <c r="C451" s="295"/>
      <c r="D451" s="295"/>
      <c r="E451" s="295"/>
      <c r="F451" s="295"/>
      <c r="G451" s="295"/>
      <c r="H451" s="168"/>
      <c r="I451" s="168"/>
      <c r="J451" s="168"/>
      <c r="K451" s="168"/>
      <c r="L451" s="168"/>
      <c r="M451" s="168"/>
      <c r="N451" s="168"/>
      <c r="O451" s="168"/>
      <c r="P451" s="168"/>
      <c r="Q451" s="168"/>
      <c r="R451" s="168"/>
      <c r="S451" s="168"/>
      <c r="T451" s="168"/>
      <c r="U451" s="168"/>
      <c r="V451" s="168"/>
      <c r="W451" s="168"/>
      <c r="X451" s="168"/>
      <c r="Y451" s="168"/>
      <c r="Z451" s="168"/>
    </row>
    <row r="452" spans="1:26" customFormat="1">
      <c r="A452" s="295"/>
      <c r="B452" s="295"/>
      <c r="C452" s="295"/>
      <c r="D452" s="295"/>
      <c r="E452" s="295"/>
      <c r="F452" s="295"/>
      <c r="G452" s="295"/>
      <c r="H452" s="168"/>
      <c r="I452" s="168"/>
      <c r="J452" s="168"/>
      <c r="K452" s="168"/>
      <c r="L452" s="168"/>
      <c r="M452" s="168"/>
      <c r="N452" s="168"/>
      <c r="O452" s="168"/>
      <c r="P452" s="168"/>
      <c r="Q452" s="168"/>
      <c r="R452" s="168"/>
      <c r="S452" s="168"/>
      <c r="T452" s="168"/>
      <c r="U452" s="168"/>
      <c r="V452" s="168"/>
      <c r="W452" s="168"/>
      <c r="X452" s="168"/>
      <c r="Y452" s="168"/>
      <c r="Z452" s="168"/>
    </row>
    <row r="453" spans="1:26" customFormat="1">
      <c r="A453" s="295"/>
      <c r="B453" s="295"/>
      <c r="C453" s="295"/>
      <c r="D453" s="295"/>
      <c r="E453" s="295"/>
      <c r="F453" s="295"/>
      <c r="G453" s="295"/>
      <c r="H453" s="168"/>
      <c r="I453" s="168"/>
      <c r="J453" s="168"/>
      <c r="K453" s="168"/>
      <c r="L453" s="168"/>
      <c r="M453" s="168"/>
      <c r="N453" s="168"/>
      <c r="O453" s="168"/>
      <c r="P453" s="168"/>
      <c r="Q453" s="168"/>
      <c r="R453" s="168"/>
      <c r="S453" s="168"/>
      <c r="T453" s="168"/>
      <c r="U453" s="168"/>
      <c r="V453" s="168"/>
      <c r="W453" s="168"/>
      <c r="X453" s="168"/>
      <c r="Y453" s="168"/>
      <c r="Z453" s="168"/>
    </row>
    <row r="454" spans="1:26" customFormat="1">
      <c r="A454" s="295"/>
      <c r="B454" s="295"/>
      <c r="C454" s="295"/>
      <c r="D454" s="295"/>
      <c r="E454" s="295"/>
      <c r="F454" s="295"/>
      <c r="G454" s="295"/>
      <c r="H454" s="168"/>
      <c r="I454" s="168"/>
      <c r="J454" s="168"/>
      <c r="K454" s="168"/>
      <c r="L454" s="168"/>
      <c r="M454" s="168"/>
      <c r="N454" s="168"/>
      <c r="O454" s="168"/>
      <c r="P454" s="168"/>
      <c r="Q454" s="168"/>
      <c r="R454" s="168"/>
      <c r="S454" s="168"/>
      <c r="T454" s="168"/>
      <c r="U454" s="168"/>
      <c r="V454" s="168"/>
      <c r="W454" s="168"/>
      <c r="X454" s="168"/>
      <c r="Y454" s="168"/>
      <c r="Z454" s="168"/>
    </row>
    <row r="455" spans="1:26" customFormat="1">
      <c r="A455" s="295"/>
      <c r="B455" s="295"/>
      <c r="C455" s="295"/>
      <c r="D455" s="295"/>
      <c r="E455" s="295"/>
      <c r="F455" s="295"/>
      <c r="G455" s="295"/>
      <c r="H455" s="168"/>
      <c r="I455" s="168"/>
      <c r="J455" s="168"/>
      <c r="K455" s="168"/>
      <c r="L455" s="168"/>
      <c r="M455" s="168"/>
      <c r="N455" s="168"/>
      <c r="O455" s="168"/>
      <c r="P455" s="168"/>
      <c r="Q455" s="168"/>
      <c r="R455" s="168"/>
      <c r="S455" s="168"/>
      <c r="T455" s="168"/>
      <c r="U455" s="168"/>
      <c r="V455" s="168"/>
      <c r="W455" s="168"/>
      <c r="X455" s="168"/>
      <c r="Y455" s="168"/>
      <c r="Z455" s="168"/>
    </row>
    <row r="456" spans="1:26" customFormat="1">
      <c r="A456" s="295"/>
      <c r="B456" s="295"/>
      <c r="C456" s="295"/>
      <c r="D456" s="295"/>
      <c r="E456" s="295"/>
      <c r="F456" s="295"/>
      <c r="G456" s="295"/>
      <c r="H456" s="168"/>
      <c r="I456" s="168"/>
      <c r="J456" s="168"/>
      <c r="K456" s="168"/>
      <c r="L456" s="168"/>
      <c r="M456" s="168"/>
      <c r="N456" s="168"/>
      <c r="O456" s="168"/>
      <c r="P456" s="168"/>
      <c r="Q456" s="168"/>
      <c r="R456" s="168"/>
      <c r="S456" s="168"/>
      <c r="T456" s="168"/>
      <c r="U456" s="168"/>
      <c r="V456" s="168"/>
      <c r="W456" s="168"/>
      <c r="X456" s="168"/>
      <c r="Y456" s="168"/>
      <c r="Z456" s="168"/>
    </row>
    <row r="457" spans="1:26" customFormat="1">
      <c r="A457" s="295"/>
      <c r="B457" s="295"/>
      <c r="C457" s="295"/>
      <c r="D457" s="295"/>
      <c r="E457" s="295"/>
      <c r="F457" s="295"/>
      <c r="G457" s="295"/>
      <c r="H457" s="168"/>
      <c r="I457" s="168"/>
      <c r="J457" s="168"/>
      <c r="K457" s="168"/>
      <c r="L457" s="168"/>
      <c r="M457" s="168"/>
      <c r="N457" s="168"/>
      <c r="O457" s="168"/>
      <c r="P457" s="168"/>
      <c r="Q457" s="168"/>
      <c r="R457" s="168"/>
      <c r="S457" s="168"/>
      <c r="T457" s="168"/>
      <c r="U457" s="168"/>
      <c r="V457" s="168"/>
      <c r="W457" s="168"/>
      <c r="X457" s="168"/>
      <c r="Y457" s="168"/>
      <c r="Z457" s="168"/>
    </row>
    <row r="458" spans="1:26" customFormat="1">
      <c r="A458" s="295"/>
      <c r="B458" s="295"/>
      <c r="C458" s="295"/>
      <c r="D458" s="295"/>
      <c r="E458" s="295"/>
      <c r="F458" s="295"/>
      <c r="G458" s="295"/>
      <c r="H458" s="168"/>
      <c r="I458" s="168"/>
      <c r="J458" s="168"/>
      <c r="K458" s="168"/>
      <c r="L458" s="168"/>
      <c r="M458" s="168"/>
      <c r="N458" s="168"/>
      <c r="O458" s="168"/>
      <c r="P458" s="168"/>
      <c r="Q458" s="168"/>
      <c r="R458" s="168"/>
      <c r="S458" s="168"/>
      <c r="T458" s="168"/>
      <c r="U458" s="168"/>
      <c r="V458" s="168"/>
      <c r="W458" s="168"/>
      <c r="X458" s="168"/>
      <c r="Y458" s="168"/>
      <c r="Z458" s="168"/>
    </row>
    <row r="459" spans="1:26" customFormat="1">
      <c r="A459" s="295"/>
      <c r="B459" s="295"/>
      <c r="C459" s="295"/>
      <c r="D459" s="295"/>
      <c r="E459" s="295"/>
      <c r="F459" s="295"/>
      <c r="G459" s="295"/>
      <c r="H459" s="168"/>
      <c r="I459" s="168"/>
      <c r="J459" s="168"/>
      <c r="K459" s="168"/>
      <c r="L459" s="168"/>
      <c r="M459" s="168"/>
      <c r="N459" s="168"/>
      <c r="O459" s="168"/>
      <c r="P459" s="168"/>
      <c r="Q459" s="168"/>
      <c r="R459" s="168"/>
      <c r="S459" s="168"/>
      <c r="T459" s="168"/>
      <c r="U459" s="168"/>
      <c r="V459" s="168"/>
      <c r="W459" s="168"/>
      <c r="X459" s="168"/>
      <c r="Y459" s="168"/>
      <c r="Z459" s="168"/>
    </row>
    <row r="460" spans="1:26" customFormat="1">
      <c r="A460" s="168" t="s">
        <v>1224</v>
      </c>
      <c r="B460" s="168"/>
      <c r="C460" s="168"/>
      <c r="D460" s="168"/>
      <c r="E460" s="168"/>
      <c r="F460" s="168"/>
      <c r="G460" s="168"/>
      <c r="H460" s="168"/>
      <c r="I460" s="168"/>
      <c r="J460" s="168"/>
      <c r="K460" s="168"/>
      <c r="L460" s="168"/>
      <c r="M460" s="168"/>
      <c r="N460" s="168"/>
      <c r="O460" s="168"/>
      <c r="P460" s="168"/>
      <c r="Q460" s="168"/>
      <c r="R460" s="168"/>
      <c r="S460" s="168"/>
      <c r="T460" s="168"/>
      <c r="U460" s="168"/>
      <c r="V460" s="168"/>
      <c r="W460" s="168"/>
      <c r="X460" s="168"/>
      <c r="Y460" s="168"/>
      <c r="Z460" s="168"/>
    </row>
    <row r="461" spans="1:26" customFormat="1">
      <c r="A461" s="168" t="s">
        <v>1225</v>
      </c>
      <c r="B461" s="168"/>
      <c r="C461" s="168"/>
      <c r="D461" s="168"/>
      <c r="E461" s="168"/>
      <c r="F461" s="168"/>
      <c r="G461" s="168"/>
      <c r="H461" s="168"/>
      <c r="I461" s="168"/>
      <c r="J461" s="168"/>
      <c r="K461" s="168"/>
      <c r="L461" s="168"/>
      <c r="M461" s="168"/>
      <c r="N461" s="168"/>
      <c r="O461" s="168"/>
      <c r="P461" s="168"/>
      <c r="Q461" s="168"/>
      <c r="R461" s="168"/>
      <c r="S461" s="168"/>
      <c r="T461" s="168"/>
      <c r="U461" s="168"/>
      <c r="V461" s="168"/>
      <c r="W461" s="168"/>
      <c r="X461" s="168"/>
      <c r="Y461" s="168"/>
      <c r="Z461" s="168"/>
    </row>
    <row r="462" spans="1:26" customFormat="1">
      <c r="A462" s="168"/>
      <c r="B462" s="168"/>
      <c r="C462" s="168"/>
      <c r="D462" s="168"/>
      <c r="E462" s="168"/>
      <c r="F462" s="168"/>
      <c r="G462" s="168"/>
      <c r="H462" s="168"/>
      <c r="I462" s="168"/>
      <c r="J462" s="168"/>
      <c r="K462" s="168"/>
      <c r="L462" s="168"/>
      <c r="M462" s="168"/>
      <c r="N462" s="168"/>
      <c r="O462" s="168"/>
      <c r="P462" s="168"/>
      <c r="Q462" s="168"/>
      <c r="R462" s="168"/>
      <c r="S462" s="168"/>
      <c r="T462" s="168"/>
      <c r="U462" s="168"/>
      <c r="V462" s="168"/>
      <c r="W462" s="168"/>
      <c r="X462" s="168"/>
      <c r="Y462" s="168"/>
      <c r="Z462" s="168"/>
    </row>
    <row r="463" spans="1:26" customFormat="1">
      <c r="A463" s="167" t="s">
        <v>1189</v>
      </c>
      <c r="B463" s="168"/>
      <c r="C463" s="168"/>
      <c r="D463" s="168"/>
      <c r="E463" s="168"/>
      <c r="F463" s="168"/>
      <c r="G463" s="168"/>
      <c r="H463" s="168"/>
      <c r="I463" s="168"/>
      <c r="J463" s="168"/>
      <c r="K463" s="168"/>
      <c r="L463" s="168"/>
      <c r="M463" s="168"/>
      <c r="N463" s="168"/>
      <c r="O463" s="168"/>
      <c r="P463" s="168"/>
      <c r="Q463" s="168"/>
      <c r="R463" s="168"/>
      <c r="S463" s="168"/>
      <c r="T463" s="168"/>
      <c r="U463" s="168"/>
      <c r="V463" s="168"/>
      <c r="W463" s="168"/>
      <c r="X463" s="168"/>
      <c r="Y463" s="168"/>
      <c r="Z463" s="168"/>
    </row>
    <row r="464" spans="1:26" customFormat="1">
      <c r="A464" s="167"/>
      <c r="B464" s="168"/>
      <c r="C464" s="168"/>
      <c r="D464" s="168"/>
      <c r="E464" s="168"/>
      <c r="F464" s="168" t="s">
        <v>1190</v>
      </c>
      <c r="G464" s="168" t="s">
        <v>1191</v>
      </c>
      <c r="H464" s="168"/>
      <c r="I464" s="168"/>
      <c r="J464" s="168"/>
      <c r="K464" s="168"/>
      <c r="L464" s="168"/>
      <c r="M464" s="168"/>
      <c r="N464" s="168"/>
      <c r="O464" s="168"/>
      <c r="P464" s="168"/>
      <c r="Q464" s="168"/>
      <c r="R464" s="168"/>
      <c r="S464" s="168"/>
      <c r="T464" s="168"/>
      <c r="U464" s="168"/>
      <c r="V464" s="168"/>
      <c r="W464" s="168"/>
      <c r="X464" s="168"/>
      <c r="Y464" s="168"/>
      <c r="Z464" s="168"/>
    </row>
    <row r="465" spans="1:26" customFormat="1">
      <c r="A465" s="167"/>
      <c r="B465" s="168"/>
      <c r="C465" s="168"/>
      <c r="D465" s="168"/>
      <c r="E465" s="168"/>
      <c r="F465" s="168"/>
      <c r="G465" s="168"/>
      <c r="H465" s="168"/>
      <c r="I465" s="168"/>
      <c r="J465" s="168"/>
      <c r="K465" s="168"/>
      <c r="L465" s="168"/>
      <c r="M465" s="168"/>
      <c r="N465" s="168"/>
      <c r="O465" s="168"/>
      <c r="P465" s="168"/>
      <c r="Q465" s="168"/>
      <c r="R465" s="168"/>
      <c r="S465" s="168"/>
      <c r="T465" s="168"/>
      <c r="U465" s="168"/>
      <c r="V465" s="168"/>
      <c r="W465" s="168"/>
      <c r="X465" s="168"/>
      <c r="Y465" s="168"/>
      <c r="Z465" s="168"/>
    </row>
    <row r="466" spans="1:26" customFormat="1">
      <c r="A466" s="167" t="s">
        <v>1226</v>
      </c>
      <c r="B466" s="168"/>
      <c r="C466" s="168"/>
      <c r="D466" s="168"/>
      <c r="E466" s="168"/>
      <c r="F466" s="168"/>
      <c r="G466" s="168"/>
      <c r="H466" s="168"/>
      <c r="I466" s="168"/>
      <c r="J466" s="168"/>
      <c r="K466" s="168"/>
      <c r="L466" s="168"/>
      <c r="M466" s="168"/>
      <c r="N466" s="168"/>
      <c r="O466" s="168"/>
      <c r="P466" s="168"/>
      <c r="Q466" s="168"/>
      <c r="R466" s="168"/>
      <c r="S466" s="168"/>
      <c r="T466" s="168"/>
      <c r="U466" s="168"/>
      <c r="V466" s="168"/>
      <c r="W466" s="168"/>
      <c r="X466" s="168"/>
      <c r="Y466" s="168"/>
      <c r="Z466" s="168"/>
    </row>
    <row r="467" spans="1:26" customFormat="1">
      <c r="A467" s="167" t="s">
        <v>1249</v>
      </c>
      <c r="B467" s="168"/>
      <c r="C467" s="168"/>
      <c r="D467" s="168"/>
      <c r="E467" s="168"/>
      <c r="F467" s="168"/>
      <c r="G467" s="168"/>
      <c r="H467" s="168"/>
      <c r="I467" s="168"/>
      <c r="J467" s="168"/>
      <c r="K467" s="168"/>
      <c r="L467" s="168"/>
      <c r="M467" s="168"/>
      <c r="N467" s="168"/>
      <c r="O467" s="168"/>
      <c r="P467" s="168"/>
      <c r="Q467" s="168"/>
      <c r="R467" s="168"/>
      <c r="S467" s="168"/>
      <c r="T467" s="168"/>
      <c r="U467" s="168"/>
      <c r="V467" s="168"/>
      <c r="W467" s="168"/>
      <c r="X467" s="168"/>
      <c r="Y467" s="168"/>
      <c r="Z467" s="168"/>
    </row>
    <row r="468" spans="1:26" customFormat="1">
      <c r="A468" s="167" t="s">
        <v>1227</v>
      </c>
      <c r="B468" s="168"/>
      <c r="C468" s="168"/>
      <c r="D468" s="168"/>
      <c r="E468" s="168"/>
      <c r="F468" s="168"/>
      <c r="G468" s="168"/>
      <c r="H468" s="168"/>
      <c r="I468" s="168"/>
      <c r="J468" s="168"/>
      <c r="K468" s="168"/>
      <c r="L468" s="168"/>
      <c r="M468" s="168"/>
      <c r="N468" s="168"/>
      <c r="O468" s="168"/>
      <c r="P468" s="168"/>
      <c r="Q468" s="168"/>
      <c r="R468" s="168"/>
      <c r="S468" s="168"/>
      <c r="T468" s="168"/>
      <c r="U468" s="168"/>
      <c r="V468" s="168"/>
      <c r="W468" s="168"/>
      <c r="X468" s="168"/>
      <c r="Y468" s="168"/>
      <c r="Z468" s="168"/>
    </row>
    <row r="469" spans="1:26" customFormat="1">
      <c r="A469" s="167" t="s">
        <v>1228</v>
      </c>
      <c r="B469" s="168"/>
      <c r="C469" s="168"/>
      <c r="D469" s="168"/>
      <c r="E469" s="168"/>
      <c r="F469" s="168"/>
      <c r="G469" s="168"/>
      <c r="H469" s="168"/>
      <c r="I469" s="168"/>
      <c r="J469" s="168"/>
      <c r="K469" s="168"/>
      <c r="L469" s="168"/>
      <c r="M469" s="168"/>
      <c r="N469" s="168"/>
      <c r="O469" s="168"/>
      <c r="P469" s="168"/>
      <c r="Q469" s="168"/>
      <c r="R469" s="168"/>
      <c r="S469" s="168"/>
      <c r="T469" s="168"/>
      <c r="U469" s="168"/>
      <c r="V469" s="168"/>
      <c r="W469" s="168"/>
      <c r="X469" s="168"/>
      <c r="Y469" s="168"/>
      <c r="Z469" s="168"/>
    </row>
    <row r="470" spans="1:26" customFormat="1">
      <c r="A470" s="167"/>
      <c r="B470" s="168"/>
      <c r="C470" s="168"/>
      <c r="D470" s="168"/>
      <c r="E470" s="168"/>
      <c r="F470" s="168" t="s">
        <v>1229</v>
      </c>
      <c r="G470" s="168"/>
      <c r="H470" s="168"/>
      <c r="I470" s="168"/>
      <c r="J470" s="168"/>
      <c r="K470" s="168"/>
      <c r="L470" s="168"/>
      <c r="M470" s="168"/>
      <c r="N470" s="168"/>
      <c r="O470" s="168"/>
      <c r="P470" s="168"/>
      <c r="Q470" s="168"/>
      <c r="R470" s="168"/>
      <c r="S470" s="168"/>
      <c r="T470" s="168"/>
      <c r="U470" s="168"/>
      <c r="V470" s="168"/>
      <c r="W470" s="168"/>
      <c r="X470" s="168"/>
      <c r="Y470" s="168"/>
      <c r="Z470" s="168"/>
    </row>
    <row r="471" spans="1:26" customFormat="1">
      <c r="A471" s="167"/>
      <c r="B471" s="168"/>
      <c r="C471" s="168"/>
      <c r="D471" s="168"/>
      <c r="E471" s="168"/>
      <c r="F471" s="168"/>
      <c r="G471" s="168"/>
      <c r="H471" s="168"/>
      <c r="I471" s="168"/>
      <c r="J471" s="168"/>
      <c r="K471" s="168"/>
      <c r="L471" s="168"/>
      <c r="M471" s="168"/>
      <c r="N471" s="168"/>
      <c r="O471" s="168"/>
      <c r="P471" s="168"/>
      <c r="Q471" s="168"/>
      <c r="R471" s="168"/>
      <c r="S471" s="168"/>
      <c r="T471" s="168"/>
      <c r="U471" s="168"/>
      <c r="V471" s="168"/>
      <c r="W471" s="168"/>
      <c r="X471" s="168"/>
      <c r="Y471" s="168"/>
      <c r="Z471" s="168"/>
    </row>
    <row r="472" spans="1:26" customFormat="1">
      <c r="A472" s="167" t="s">
        <v>1230</v>
      </c>
      <c r="B472" s="168"/>
      <c r="C472" s="168"/>
      <c r="D472" s="168"/>
      <c r="E472" s="168"/>
      <c r="F472" s="168"/>
      <c r="G472" s="168"/>
      <c r="H472" s="168"/>
      <c r="I472" s="168"/>
      <c r="J472" s="168"/>
      <c r="K472" s="168"/>
      <c r="L472" s="168"/>
      <c r="M472" s="168"/>
      <c r="N472" s="168"/>
      <c r="O472" s="168"/>
      <c r="P472" s="168"/>
      <c r="Q472" s="168"/>
      <c r="R472" s="168"/>
      <c r="S472" s="168"/>
      <c r="T472" s="168"/>
      <c r="U472" s="168"/>
      <c r="V472" s="168"/>
      <c r="W472" s="168"/>
      <c r="X472" s="168"/>
      <c r="Y472" s="168"/>
      <c r="Z472" s="168"/>
    </row>
    <row r="473" spans="1:26" customFormat="1">
      <c r="A473" s="167"/>
      <c r="B473" s="168" t="s">
        <v>1231</v>
      </c>
      <c r="C473" s="168"/>
      <c r="D473" s="168"/>
      <c r="E473" s="168"/>
      <c r="F473" s="168" t="s">
        <v>1232</v>
      </c>
      <c r="G473" s="168" t="s">
        <v>1233</v>
      </c>
      <c r="H473" s="168"/>
      <c r="I473" s="168"/>
      <c r="J473" s="168"/>
      <c r="K473" s="168"/>
      <c r="L473" s="168"/>
      <c r="M473" s="168"/>
      <c r="N473" s="168"/>
      <c r="O473" s="168"/>
      <c r="P473" s="168"/>
      <c r="Q473" s="168"/>
      <c r="R473" s="168"/>
      <c r="S473" s="168"/>
      <c r="T473" s="168"/>
      <c r="U473" s="168"/>
      <c r="V473" s="168"/>
      <c r="W473" s="168"/>
      <c r="X473" s="168"/>
      <c r="Y473" s="168"/>
      <c r="Z473" s="168"/>
    </row>
    <row r="474" spans="1:26" customFormat="1">
      <c r="A474" s="168"/>
      <c r="B474" s="168"/>
      <c r="C474" s="168"/>
      <c r="D474" s="168"/>
      <c r="E474" s="168"/>
      <c r="F474" s="168"/>
      <c r="G474" s="168"/>
      <c r="H474" s="168"/>
      <c r="I474" s="168"/>
      <c r="J474" s="168"/>
      <c r="K474" s="168"/>
      <c r="L474" s="168"/>
      <c r="M474" s="168"/>
      <c r="N474" s="168"/>
      <c r="O474" s="168"/>
      <c r="P474" s="168"/>
      <c r="Q474" s="168"/>
      <c r="R474" s="168"/>
      <c r="S474" s="168"/>
      <c r="T474" s="168"/>
      <c r="U474" s="168"/>
      <c r="V474" s="168"/>
      <c r="W474" s="168"/>
      <c r="X474" s="168"/>
      <c r="Y474" s="168"/>
      <c r="Z474" s="168"/>
    </row>
    <row r="475" spans="1:26" customFormat="1">
      <c r="A475" s="181" t="s">
        <v>1234</v>
      </c>
      <c r="B475" s="168"/>
      <c r="C475" s="168"/>
      <c r="D475" s="168"/>
      <c r="E475" s="168"/>
      <c r="F475" s="168"/>
      <c r="G475" s="168"/>
      <c r="H475" s="168"/>
      <c r="I475" s="168"/>
      <c r="J475" s="168"/>
      <c r="K475" s="168"/>
      <c r="L475" s="168"/>
      <c r="M475" s="168"/>
      <c r="N475" s="168"/>
      <c r="O475" s="168"/>
      <c r="P475" s="168"/>
      <c r="Q475" s="168"/>
      <c r="R475" s="168"/>
      <c r="S475" s="168"/>
      <c r="T475" s="168"/>
      <c r="U475" s="168"/>
      <c r="V475" s="168"/>
      <c r="W475" s="168"/>
      <c r="X475" s="168"/>
      <c r="Y475" s="168"/>
      <c r="Z475" s="168"/>
    </row>
    <row r="476" spans="1:26" customFormat="1">
      <c r="A476" s="168"/>
      <c r="B476" s="168"/>
      <c r="C476" s="168"/>
      <c r="D476" s="168"/>
      <c r="E476" s="168"/>
      <c r="F476" s="168"/>
      <c r="G476" s="168"/>
      <c r="H476" s="168"/>
      <c r="I476" s="168"/>
      <c r="J476" s="168"/>
      <c r="K476" s="168"/>
      <c r="L476" s="168"/>
      <c r="M476" s="168"/>
      <c r="N476" s="168"/>
      <c r="O476" s="168"/>
      <c r="P476" s="168"/>
      <c r="Q476" s="168"/>
      <c r="R476" s="168"/>
      <c r="S476" s="168"/>
      <c r="T476" s="168"/>
      <c r="U476" s="168"/>
      <c r="V476" s="168"/>
      <c r="W476" s="168"/>
      <c r="X476" s="168"/>
      <c r="Y476" s="168"/>
      <c r="Z476" s="168"/>
    </row>
    <row r="477" spans="1:26" customFormat="1">
      <c r="A477" s="184" t="s">
        <v>1235</v>
      </c>
      <c r="B477" s="185"/>
      <c r="C477" s="185"/>
      <c r="D477" s="185"/>
      <c r="E477" s="185"/>
      <c r="F477" s="185"/>
      <c r="G477" s="185"/>
      <c r="H477" s="185"/>
      <c r="I477" s="168"/>
      <c r="J477" s="168"/>
      <c r="K477" s="168"/>
      <c r="L477" s="168"/>
      <c r="M477" s="168"/>
      <c r="N477" s="168"/>
      <c r="O477" s="168"/>
      <c r="P477" s="168"/>
      <c r="Q477" s="168"/>
      <c r="R477" s="168"/>
      <c r="S477" s="168"/>
      <c r="T477" s="168"/>
      <c r="U477" s="168"/>
      <c r="V477" s="168"/>
      <c r="W477" s="168"/>
      <c r="X477" s="168"/>
      <c r="Y477" s="168"/>
      <c r="Z477" s="168"/>
    </row>
    <row r="478" spans="1:26" customFormat="1">
      <c r="A478" s="185" t="s">
        <v>1236</v>
      </c>
      <c r="B478" s="185"/>
      <c r="C478" s="185"/>
      <c r="D478" s="185"/>
      <c r="E478" s="185"/>
      <c r="F478" s="185"/>
      <c r="G478" s="185"/>
      <c r="H478" s="185"/>
      <c r="I478" s="168"/>
      <c r="J478" s="168"/>
      <c r="K478" s="168"/>
      <c r="L478" s="168"/>
      <c r="M478" s="168"/>
      <c r="N478" s="168"/>
      <c r="O478" s="168"/>
      <c r="P478" s="168"/>
      <c r="Q478" s="168"/>
      <c r="R478" s="168"/>
      <c r="S478" s="168"/>
      <c r="T478" s="168"/>
      <c r="U478" s="168"/>
      <c r="V478" s="168"/>
      <c r="W478" s="168"/>
      <c r="X478" s="168"/>
      <c r="Y478" s="168"/>
      <c r="Z478" s="168"/>
    </row>
    <row r="479" spans="1:26" customFormat="1">
      <c r="B479" s="168"/>
      <c r="C479" s="168"/>
      <c r="D479" s="168"/>
      <c r="E479" s="168"/>
      <c r="F479" s="168"/>
      <c r="G479" s="168"/>
      <c r="H479" s="168"/>
      <c r="I479" s="168"/>
      <c r="J479" s="168"/>
      <c r="K479" s="168"/>
      <c r="L479" s="168"/>
      <c r="M479" s="168"/>
      <c r="N479" s="168"/>
      <c r="O479" s="168"/>
      <c r="P479" s="168"/>
      <c r="Q479" s="168"/>
      <c r="R479" s="168"/>
      <c r="S479" s="168"/>
      <c r="T479" s="168"/>
      <c r="U479" s="168"/>
      <c r="V479" s="168"/>
      <c r="W479" s="168"/>
      <c r="X479" s="168"/>
      <c r="Y479" s="168"/>
      <c r="Z479" s="168"/>
    </row>
    <row r="480" spans="1:26" customFormat="1">
      <c r="A480" s="294"/>
      <c r="B480" s="295"/>
      <c r="C480" s="295"/>
      <c r="D480" s="295"/>
      <c r="E480" s="295"/>
      <c r="F480" s="295"/>
      <c r="G480" s="295"/>
      <c r="H480" s="168"/>
      <c r="I480" s="168"/>
      <c r="J480" s="168"/>
      <c r="K480" s="168"/>
      <c r="L480" s="168"/>
      <c r="M480" s="168"/>
      <c r="N480" s="168"/>
      <c r="O480" s="168"/>
      <c r="P480" s="168"/>
      <c r="Q480" s="168"/>
      <c r="R480" s="168"/>
      <c r="S480" s="168"/>
      <c r="T480" s="168"/>
      <c r="U480" s="168"/>
      <c r="V480" s="168"/>
      <c r="W480" s="168"/>
      <c r="X480" s="168"/>
      <c r="Y480" s="168"/>
      <c r="Z480" s="168"/>
    </row>
    <row r="481" spans="1:26" customFormat="1">
      <c r="A481" s="295"/>
      <c r="B481" s="295"/>
      <c r="C481" s="295"/>
      <c r="D481" s="295"/>
      <c r="E481" s="295"/>
      <c r="F481" s="295"/>
      <c r="G481" s="295"/>
      <c r="H481" s="168"/>
      <c r="I481" s="168"/>
      <c r="J481" s="168"/>
      <c r="K481" s="168"/>
      <c r="L481" s="168"/>
      <c r="M481" s="168"/>
      <c r="N481" s="168"/>
      <c r="O481" s="168"/>
      <c r="P481" s="168"/>
      <c r="Q481" s="168"/>
      <c r="R481" s="168"/>
      <c r="S481" s="168"/>
      <c r="T481" s="168"/>
      <c r="U481" s="168"/>
      <c r="V481" s="168"/>
      <c r="W481" s="168"/>
      <c r="X481" s="168"/>
      <c r="Y481" s="168"/>
      <c r="Z481" s="168"/>
    </row>
    <row r="482" spans="1:26" customFormat="1">
      <c r="A482" s="295"/>
      <c r="B482" s="295"/>
      <c r="C482" s="295"/>
      <c r="D482" s="295"/>
      <c r="E482" s="295"/>
      <c r="F482" s="295"/>
      <c r="G482" s="295"/>
      <c r="H482" s="168"/>
      <c r="I482" s="168"/>
      <c r="J482" s="168"/>
      <c r="K482" s="168"/>
      <c r="L482" s="168"/>
      <c r="M482" s="168"/>
      <c r="N482" s="168"/>
      <c r="O482" s="168"/>
      <c r="P482" s="168"/>
      <c r="Q482" s="168"/>
      <c r="R482" s="168"/>
      <c r="S482" s="168"/>
      <c r="T482" s="168"/>
      <c r="U482" s="168"/>
      <c r="V482" s="168"/>
      <c r="W482" s="168"/>
      <c r="X482" s="168"/>
      <c r="Y482" s="168"/>
      <c r="Z482" s="168"/>
    </row>
    <row r="483" spans="1:26" customFormat="1">
      <c r="A483" s="295"/>
      <c r="B483" s="295"/>
      <c r="C483" s="295"/>
      <c r="D483" s="295"/>
      <c r="E483" s="295"/>
      <c r="F483" s="295"/>
      <c r="G483" s="295"/>
      <c r="H483" s="168"/>
      <c r="I483" s="168"/>
      <c r="J483" s="168"/>
      <c r="K483" s="168"/>
      <c r="L483" s="168"/>
      <c r="M483" s="168"/>
      <c r="N483" s="168"/>
      <c r="O483" s="168"/>
      <c r="P483" s="168"/>
      <c r="Q483" s="168"/>
      <c r="R483" s="168"/>
      <c r="S483" s="168"/>
      <c r="T483" s="168"/>
      <c r="U483" s="168"/>
      <c r="V483" s="168"/>
      <c r="W483" s="168"/>
      <c r="X483" s="168"/>
      <c r="Y483" s="168"/>
      <c r="Z483" s="168"/>
    </row>
    <row r="484" spans="1:26" customFormat="1">
      <c r="A484" s="295"/>
      <c r="B484" s="295"/>
      <c r="C484" s="295"/>
      <c r="D484" s="295"/>
      <c r="E484" s="295"/>
      <c r="F484" s="295"/>
      <c r="G484" s="295"/>
      <c r="H484" s="168"/>
      <c r="I484" s="168"/>
      <c r="J484" s="168"/>
      <c r="K484" s="168"/>
      <c r="L484" s="168"/>
      <c r="M484" s="168"/>
      <c r="N484" s="168"/>
      <c r="O484" s="168"/>
      <c r="P484" s="168"/>
      <c r="Q484" s="168"/>
      <c r="R484" s="168"/>
      <c r="S484" s="168"/>
      <c r="T484" s="168"/>
      <c r="U484" s="168"/>
      <c r="V484" s="168"/>
      <c r="W484" s="168"/>
      <c r="X484" s="168"/>
      <c r="Y484" s="168"/>
      <c r="Z484" s="168"/>
    </row>
    <row r="485" spans="1:26" customFormat="1">
      <c r="A485" s="295"/>
      <c r="B485" s="295"/>
      <c r="C485" s="295"/>
      <c r="D485" s="295"/>
      <c r="E485" s="295"/>
      <c r="F485" s="295"/>
      <c r="G485" s="295"/>
      <c r="H485" s="168"/>
      <c r="I485" s="168"/>
      <c r="J485" s="168"/>
      <c r="K485" s="168"/>
      <c r="L485" s="168"/>
      <c r="M485" s="168"/>
      <c r="N485" s="168"/>
      <c r="O485" s="168"/>
      <c r="P485" s="168"/>
      <c r="Q485" s="168"/>
      <c r="R485" s="168"/>
      <c r="S485" s="168"/>
      <c r="T485" s="168"/>
      <c r="U485" s="168"/>
      <c r="V485" s="168"/>
      <c r="W485" s="168"/>
      <c r="X485" s="168"/>
      <c r="Y485" s="168"/>
      <c r="Z485" s="168"/>
    </row>
    <row r="486" spans="1:26" customFormat="1">
      <c r="A486" s="295"/>
      <c r="B486" s="295"/>
      <c r="C486" s="295"/>
      <c r="D486" s="295"/>
      <c r="E486" s="295"/>
      <c r="F486" s="295"/>
      <c r="G486" s="295"/>
      <c r="H486" s="168"/>
      <c r="I486" s="168"/>
      <c r="J486" s="168"/>
      <c r="K486" s="168"/>
      <c r="L486" s="168"/>
      <c r="M486" s="168"/>
      <c r="N486" s="168"/>
      <c r="O486" s="168"/>
      <c r="P486" s="168"/>
      <c r="Q486" s="168"/>
      <c r="R486" s="168"/>
      <c r="S486" s="168"/>
      <c r="T486" s="168"/>
      <c r="U486" s="168"/>
      <c r="V486" s="168"/>
      <c r="W486" s="168"/>
      <c r="X486" s="168"/>
      <c r="Y486" s="168"/>
      <c r="Z486" s="168"/>
    </row>
    <row r="487" spans="1:26" customFormat="1">
      <c r="A487" s="295"/>
      <c r="B487" s="295"/>
      <c r="C487" s="295"/>
      <c r="D487" s="295"/>
      <c r="E487" s="295"/>
      <c r="F487" s="295"/>
      <c r="G487" s="295"/>
      <c r="H487" s="168"/>
      <c r="I487" s="168"/>
      <c r="J487" s="168"/>
      <c r="K487" s="168"/>
      <c r="L487" s="168"/>
      <c r="M487" s="168"/>
      <c r="N487" s="168"/>
      <c r="O487" s="168"/>
      <c r="P487" s="168"/>
      <c r="Q487" s="168"/>
      <c r="R487" s="168"/>
      <c r="S487" s="168"/>
      <c r="T487" s="168"/>
      <c r="U487" s="168"/>
      <c r="V487" s="168"/>
      <c r="W487" s="168"/>
      <c r="X487" s="168"/>
      <c r="Y487" s="168"/>
      <c r="Z487" s="168"/>
    </row>
    <row r="488" spans="1:26" customFormat="1">
      <c r="A488" s="295"/>
      <c r="B488" s="295"/>
      <c r="C488" s="295"/>
      <c r="D488" s="295"/>
      <c r="E488" s="295"/>
      <c r="F488" s="295"/>
      <c r="G488" s="295"/>
      <c r="H488" s="168"/>
      <c r="I488" s="168"/>
      <c r="J488" s="168"/>
      <c r="K488" s="168"/>
      <c r="L488" s="168"/>
      <c r="M488" s="168"/>
      <c r="N488" s="168"/>
      <c r="O488" s="168"/>
      <c r="P488" s="168"/>
      <c r="Q488" s="168"/>
      <c r="R488" s="168"/>
      <c r="S488" s="168"/>
      <c r="T488" s="168"/>
      <c r="U488" s="168"/>
      <c r="V488" s="168"/>
      <c r="W488" s="168"/>
      <c r="X488" s="168"/>
      <c r="Y488" s="168"/>
      <c r="Z488" s="168"/>
    </row>
    <row r="489" spans="1:26" customFormat="1">
      <c r="A489" s="295"/>
      <c r="B489" s="295"/>
      <c r="C489" s="295"/>
      <c r="D489" s="295"/>
      <c r="E489" s="295"/>
      <c r="F489" s="295"/>
      <c r="G489" s="295"/>
      <c r="H489" s="168"/>
      <c r="I489" s="168"/>
      <c r="J489" s="168"/>
      <c r="K489" s="168"/>
      <c r="L489" s="168"/>
      <c r="M489" s="168"/>
      <c r="N489" s="168"/>
      <c r="O489" s="168"/>
      <c r="P489" s="168"/>
      <c r="Q489" s="168"/>
      <c r="R489" s="168"/>
      <c r="S489" s="168"/>
      <c r="T489" s="168"/>
      <c r="U489" s="168"/>
      <c r="V489" s="168"/>
      <c r="W489" s="168"/>
      <c r="X489" s="168"/>
      <c r="Y489" s="168"/>
      <c r="Z489" s="168"/>
    </row>
    <row r="490" spans="1:26" customFormat="1">
      <c r="A490" s="295"/>
      <c r="B490" s="295"/>
      <c r="C490" s="295"/>
      <c r="D490" s="295"/>
      <c r="E490" s="295"/>
      <c r="F490" s="295"/>
      <c r="G490" s="295"/>
      <c r="H490" s="168"/>
      <c r="I490" s="168"/>
      <c r="J490" s="168"/>
      <c r="K490" s="168"/>
      <c r="L490" s="168"/>
      <c r="M490" s="168"/>
      <c r="N490" s="168"/>
      <c r="O490" s="168"/>
      <c r="P490" s="168"/>
      <c r="Q490" s="168"/>
      <c r="R490" s="168"/>
      <c r="S490" s="168"/>
      <c r="T490" s="168"/>
      <c r="U490" s="168"/>
      <c r="V490" s="168"/>
      <c r="W490" s="168"/>
      <c r="X490" s="168"/>
      <c r="Y490" s="168"/>
      <c r="Z490" s="168"/>
    </row>
    <row r="491" spans="1:26" customFormat="1">
      <c r="A491" s="295"/>
      <c r="B491" s="295"/>
      <c r="C491" s="295"/>
      <c r="D491" s="295"/>
      <c r="E491" s="295"/>
      <c r="F491" s="295"/>
      <c r="G491" s="295"/>
      <c r="H491" s="168"/>
      <c r="I491" s="168"/>
      <c r="J491" s="168"/>
      <c r="K491" s="168"/>
      <c r="L491" s="168"/>
      <c r="M491" s="168"/>
      <c r="N491" s="168"/>
      <c r="O491" s="168"/>
      <c r="P491" s="168"/>
      <c r="Q491" s="168"/>
      <c r="R491" s="168"/>
      <c r="S491" s="168"/>
      <c r="T491" s="168"/>
      <c r="U491" s="168"/>
      <c r="V491" s="168"/>
      <c r="W491" s="168"/>
      <c r="X491" s="168"/>
      <c r="Y491" s="168"/>
      <c r="Z491" s="168"/>
    </row>
    <row r="492" spans="1:26" customFormat="1">
      <c r="A492" s="295"/>
      <c r="B492" s="295"/>
      <c r="C492" s="295"/>
      <c r="D492" s="295"/>
      <c r="E492" s="295"/>
      <c r="F492" s="295"/>
      <c r="G492" s="295"/>
      <c r="H492" s="168"/>
      <c r="I492" s="168"/>
      <c r="J492" s="168"/>
      <c r="K492" s="168"/>
      <c r="L492" s="168"/>
      <c r="M492" s="168"/>
      <c r="N492" s="168"/>
      <c r="O492" s="168"/>
      <c r="P492" s="168"/>
      <c r="Q492" s="168"/>
      <c r="R492" s="168"/>
      <c r="S492" s="168"/>
      <c r="T492" s="168"/>
      <c r="U492" s="168"/>
      <c r="V492" s="168"/>
      <c r="W492" s="168"/>
      <c r="X492" s="168"/>
      <c r="Y492" s="168"/>
      <c r="Z492" s="168"/>
    </row>
    <row r="493" spans="1:26" customFormat="1">
      <c r="A493" s="295"/>
      <c r="B493" s="295"/>
      <c r="C493" s="295"/>
      <c r="D493" s="295"/>
      <c r="E493" s="295"/>
      <c r="F493" s="295"/>
      <c r="G493" s="295"/>
      <c r="H493" s="168"/>
      <c r="I493" s="168"/>
      <c r="J493" s="168"/>
      <c r="K493" s="168"/>
      <c r="L493" s="168"/>
      <c r="M493" s="168"/>
      <c r="N493" s="168"/>
      <c r="O493" s="168"/>
      <c r="P493" s="168"/>
      <c r="Q493" s="168"/>
      <c r="R493" s="168"/>
      <c r="S493" s="168"/>
      <c r="T493" s="168"/>
      <c r="U493" s="168"/>
      <c r="V493" s="168"/>
      <c r="W493" s="168"/>
      <c r="X493" s="168"/>
      <c r="Y493" s="168"/>
      <c r="Z493" s="168"/>
    </row>
    <row r="494" spans="1:26" customFormat="1">
      <c r="A494" s="295"/>
      <c r="B494" s="295"/>
      <c r="C494" s="295"/>
      <c r="D494" s="295"/>
      <c r="E494" s="295"/>
      <c r="F494" s="295"/>
      <c r="G494" s="295"/>
      <c r="H494" s="168"/>
      <c r="I494" s="168"/>
      <c r="J494" s="168"/>
      <c r="K494" s="168"/>
      <c r="L494" s="168"/>
      <c r="M494" s="168"/>
      <c r="N494" s="168"/>
      <c r="O494" s="168"/>
      <c r="P494" s="168"/>
      <c r="Q494" s="168"/>
      <c r="R494" s="168"/>
      <c r="S494" s="168"/>
      <c r="T494" s="168"/>
      <c r="U494" s="168"/>
      <c r="V494" s="168"/>
      <c r="W494" s="168"/>
      <c r="X494" s="168"/>
      <c r="Y494" s="168"/>
      <c r="Z494" s="168"/>
    </row>
    <row r="495" spans="1:26" customFormat="1">
      <c r="A495" s="295"/>
      <c r="B495" s="295"/>
      <c r="C495" s="295"/>
      <c r="D495" s="295"/>
      <c r="E495" s="295"/>
      <c r="F495" s="295"/>
      <c r="G495" s="295"/>
      <c r="H495" s="168"/>
      <c r="I495" s="168"/>
      <c r="J495" s="168"/>
      <c r="K495" s="168"/>
      <c r="L495" s="168"/>
      <c r="M495" s="168"/>
      <c r="N495" s="168"/>
      <c r="O495" s="168"/>
      <c r="P495" s="168"/>
      <c r="Q495" s="168"/>
      <c r="R495" s="168"/>
      <c r="S495" s="168"/>
      <c r="T495" s="168"/>
      <c r="U495" s="168"/>
      <c r="V495" s="168"/>
      <c r="W495" s="168"/>
      <c r="X495" s="168"/>
      <c r="Y495" s="168"/>
      <c r="Z495" s="168"/>
    </row>
    <row r="496" spans="1:26" customFormat="1">
      <c r="A496" s="295"/>
      <c r="B496" s="295"/>
      <c r="C496" s="295"/>
      <c r="D496" s="295"/>
      <c r="E496" s="295"/>
      <c r="F496" s="295"/>
      <c r="G496" s="295"/>
      <c r="H496" s="168"/>
      <c r="I496" s="168"/>
      <c r="J496" s="168"/>
      <c r="K496" s="168"/>
      <c r="L496" s="168"/>
      <c r="M496" s="168"/>
      <c r="N496" s="168"/>
      <c r="O496" s="168"/>
      <c r="P496" s="168"/>
      <c r="Q496" s="168"/>
      <c r="R496" s="168"/>
      <c r="S496" s="168"/>
      <c r="T496" s="168"/>
      <c r="U496" s="168"/>
      <c r="V496" s="168"/>
      <c r="W496" s="168"/>
      <c r="X496" s="168"/>
      <c r="Y496" s="168"/>
      <c r="Z496" s="168"/>
    </row>
    <row r="497" spans="1:26" customFormat="1">
      <c r="A497" s="295"/>
      <c r="B497" s="295"/>
      <c r="C497" s="295"/>
      <c r="D497" s="295"/>
      <c r="E497" s="295"/>
      <c r="F497" s="295"/>
      <c r="G497" s="295"/>
      <c r="H497" s="168"/>
      <c r="I497" s="168"/>
      <c r="J497" s="168"/>
      <c r="K497" s="168"/>
      <c r="L497" s="168"/>
      <c r="M497" s="168"/>
      <c r="N497" s="168"/>
      <c r="O497" s="168"/>
      <c r="P497" s="168"/>
      <c r="Q497" s="168"/>
      <c r="R497" s="168"/>
      <c r="S497" s="168"/>
      <c r="T497" s="168"/>
      <c r="U497" s="168"/>
      <c r="V497" s="168"/>
      <c r="W497" s="168"/>
      <c r="X497" s="168"/>
      <c r="Y497" s="168"/>
      <c r="Z497" s="168"/>
    </row>
    <row r="498" spans="1:26" customFormat="1">
      <c r="A498" s="295"/>
      <c r="B498" s="295"/>
      <c r="C498" s="295"/>
      <c r="D498" s="295"/>
      <c r="E498" s="295"/>
      <c r="F498" s="295"/>
      <c r="G498" s="295"/>
      <c r="H498" s="168"/>
      <c r="I498" s="168"/>
      <c r="J498" s="168"/>
      <c r="K498" s="168"/>
      <c r="L498" s="168"/>
      <c r="M498" s="168"/>
      <c r="N498" s="168"/>
      <c r="O498" s="168"/>
      <c r="P498" s="168"/>
      <c r="Q498" s="168"/>
      <c r="R498" s="168"/>
      <c r="S498" s="168"/>
      <c r="T498" s="168"/>
      <c r="U498" s="168"/>
      <c r="V498" s="168"/>
      <c r="W498" s="168"/>
      <c r="X498" s="168"/>
      <c r="Y498" s="168"/>
      <c r="Z498" s="168"/>
    </row>
    <row r="499" spans="1:26" customFormat="1">
      <c r="A499" s="295"/>
      <c r="B499" s="295"/>
      <c r="C499" s="295"/>
      <c r="D499" s="295"/>
      <c r="E499" s="295"/>
      <c r="F499" s="295"/>
      <c r="G499" s="295"/>
      <c r="H499" s="168"/>
      <c r="I499" s="168"/>
      <c r="J499" s="168"/>
      <c r="K499" s="168"/>
      <c r="L499" s="168"/>
      <c r="M499" s="168"/>
      <c r="N499" s="168"/>
      <c r="O499" s="168"/>
      <c r="P499" s="168"/>
      <c r="Q499" s="168"/>
      <c r="R499" s="168"/>
      <c r="S499" s="168"/>
      <c r="T499" s="168"/>
      <c r="U499" s="168"/>
      <c r="V499" s="168"/>
      <c r="W499" s="168"/>
      <c r="X499" s="168"/>
      <c r="Y499" s="168"/>
      <c r="Z499" s="168"/>
    </row>
    <row r="500" spans="1:26" customFormat="1">
      <c r="A500" s="295"/>
      <c r="B500" s="295"/>
      <c r="C500" s="295"/>
      <c r="D500" s="295"/>
      <c r="E500" s="295"/>
      <c r="F500" s="295"/>
      <c r="G500" s="295"/>
      <c r="H500" s="168"/>
      <c r="I500" s="168"/>
      <c r="J500" s="168"/>
      <c r="K500" s="168"/>
      <c r="L500" s="168"/>
      <c r="M500" s="168"/>
      <c r="N500" s="168"/>
      <c r="O500" s="168"/>
      <c r="P500" s="168"/>
      <c r="Q500" s="168"/>
      <c r="R500" s="168"/>
      <c r="S500" s="168"/>
      <c r="T500" s="168"/>
      <c r="U500" s="168"/>
      <c r="V500" s="168"/>
      <c r="W500" s="168"/>
      <c r="X500" s="168"/>
      <c r="Y500" s="168"/>
      <c r="Z500" s="168"/>
    </row>
    <row r="501" spans="1:26" customFormat="1">
      <c r="A501" s="295"/>
      <c r="B501" s="295"/>
      <c r="C501" s="295"/>
      <c r="D501" s="295"/>
      <c r="E501" s="295"/>
      <c r="F501" s="295"/>
      <c r="G501" s="295"/>
      <c r="H501" s="168"/>
      <c r="I501" s="168"/>
      <c r="J501" s="168"/>
      <c r="K501" s="168"/>
      <c r="L501" s="168"/>
      <c r="M501" s="168"/>
      <c r="N501" s="168"/>
      <c r="O501" s="168"/>
      <c r="P501" s="168"/>
      <c r="Q501" s="168"/>
      <c r="R501" s="168"/>
      <c r="S501" s="168"/>
      <c r="T501" s="168"/>
      <c r="U501" s="168"/>
      <c r="V501" s="168"/>
      <c r="W501" s="168"/>
      <c r="X501" s="168"/>
      <c r="Y501" s="168"/>
      <c r="Z501" s="168"/>
    </row>
    <row r="502" spans="1:26" customFormat="1">
      <c r="A502" s="168" t="s">
        <v>1237</v>
      </c>
      <c r="B502" s="168"/>
      <c r="C502" s="168"/>
      <c r="D502" s="168"/>
      <c r="E502" s="168"/>
      <c r="F502" s="168"/>
      <c r="G502" s="168"/>
      <c r="H502" s="168"/>
      <c r="I502" s="168"/>
      <c r="J502" s="168"/>
      <c r="K502" s="168"/>
      <c r="L502" s="168"/>
      <c r="M502" s="168"/>
      <c r="N502" s="168"/>
      <c r="O502" s="168"/>
      <c r="P502" s="168"/>
      <c r="Q502" s="168"/>
      <c r="R502" s="168"/>
      <c r="S502" s="168"/>
      <c r="T502" s="168"/>
      <c r="U502" s="168"/>
      <c r="V502" s="168"/>
      <c r="W502" s="168"/>
      <c r="X502" s="168"/>
      <c r="Y502" s="168"/>
      <c r="Z502" s="168"/>
    </row>
    <row r="503" spans="1:26" customFormat="1">
      <c r="A503" s="168"/>
      <c r="B503" s="168"/>
      <c r="C503" s="168"/>
      <c r="D503" s="168"/>
      <c r="E503" s="182" t="s">
        <v>1238</v>
      </c>
      <c r="F503" s="168"/>
      <c r="G503" s="168"/>
      <c r="H503" s="168"/>
      <c r="I503" s="168"/>
      <c r="J503" s="168"/>
      <c r="K503" s="168"/>
      <c r="L503" s="168"/>
      <c r="M503" s="168"/>
      <c r="N503" s="168"/>
      <c r="O503" s="168"/>
      <c r="P503" s="168"/>
      <c r="Q503" s="168"/>
      <c r="R503" s="168"/>
      <c r="S503" s="168"/>
      <c r="T503" s="168"/>
      <c r="U503" s="168"/>
      <c r="V503" s="168"/>
      <c r="W503" s="168"/>
      <c r="X503" s="168"/>
      <c r="Y503" s="168"/>
      <c r="Z503" s="168"/>
    </row>
    <row r="504" spans="1:26" customFormat="1">
      <c r="A504" s="168"/>
      <c r="B504" s="168"/>
      <c r="C504" s="168"/>
      <c r="D504" s="168"/>
      <c r="E504" s="169" t="s">
        <v>1239</v>
      </c>
      <c r="F504" s="168"/>
      <c r="G504" s="168"/>
      <c r="H504" s="168"/>
      <c r="I504" s="168"/>
      <c r="J504" s="168"/>
      <c r="K504" s="168"/>
      <c r="L504" s="168"/>
      <c r="M504" s="168"/>
      <c r="N504" s="168"/>
      <c r="O504" s="168"/>
      <c r="P504" s="168"/>
      <c r="Q504" s="168"/>
      <c r="R504" s="168"/>
      <c r="S504" s="168"/>
      <c r="T504" s="168"/>
      <c r="U504" s="168"/>
      <c r="V504" s="168"/>
      <c r="W504" s="168"/>
      <c r="X504" s="168"/>
      <c r="Y504" s="168"/>
      <c r="Z504" s="168"/>
    </row>
    <row r="505" spans="1:26" customFormat="1">
      <c r="A505" s="168" t="s">
        <v>92</v>
      </c>
      <c r="B505" s="168"/>
      <c r="C505" s="168"/>
      <c r="D505" s="168"/>
      <c r="E505" s="168"/>
      <c r="F505" s="168"/>
      <c r="G505" s="168"/>
      <c r="H505" s="168"/>
      <c r="I505" s="168"/>
      <c r="J505" s="168"/>
      <c r="K505" s="168"/>
      <c r="L505" s="168"/>
      <c r="M505" s="168"/>
      <c r="N505" s="168"/>
      <c r="O505" s="168"/>
      <c r="P505" s="168"/>
      <c r="Q505" s="168"/>
      <c r="R505" s="168"/>
      <c r="S505" s="168"/>
      <c r="T505" s="168"/>
      <c r="U505" s="168"/>
      <c r="V505" s="168"/>
      <c r="W505" s="168"/>
      <c r="X505" s="168"/>
      <c r="Y505" s="168"/>
      <c r="Z505" s="168"/>
    </row>
    <row r="506" spans="1:26" customFormat="1">
      <c r="A506" s="168" t="s">
        <v>1240</v>
      </c>
      <c r="B506" s="168"/>
      <c r="C506" s="168"/>
      <c r="D506" s="168"/>
      <c r="E506" s="168"/>
      <c r="F506" s="168"/>
      <c r="G506" s="168"/>
      <c r="H506" s="168"/>
      <c r="I506" s="168"/>
      <c r="J506" s="168"/>
      <c r="K506" s="168"/>
      <c r="L506" s="168"/>
      <c r="M506" s="168"/>
      <c r="N506" s="168"/>
      <c r="O506" s="168"/>
      <c r="P506" s="168"/>
      <c r="Q506" s="168"/>
      <c r="R506" s="168"/>
      <c r="S506" s="168"/>
      <c r="T506" s="168"/>
      <c r="U506" s="168"/>
      <c r="V506" s="168"/>
      <c r="W506" s="168"/>
      <c r="X506" s="168"/>
      <c r="Y506" s="168"/>
      <c r="Z506" s="168"/>
    </row>
    <row r="507" spans="1:26" customFormat="1">
      <c r="A507" s="168" t="s">
        <v>1241</v>
      </c>
      <c r="B507" s="168"/>
      <c r="C507" s="168"/>
      <c r="D507" s="168"/>
      <c r="E507" s="168"/>
      <c r="F507" s="168"/>
      <c r="G507" s="168"/>
      <c r="H507" s="168"/>
      <c r="I507" s="168"/>
      <c r="J507" s="168"/>
      <c r="K507" s="168"/>
      <c r="L507" s="168"/>
      <c r="M507" s="168"/>
      <c r="N507" s="168"/>
      <c r="O507" s="168"/>
      <c r="P507" s="168"/>
      <c r="Q507" s="168"/>
      <c r="R507" s="168"/>
      <c r="S507" s="168"/>
      <c r="T507" s="168"/>
      <c r="U507" s="168"/>
      <c r="V507" s="168"/>
      <c r="W507" s="168"/>
      <c r="X507" s="168"/>
      <c r="Y507" s="168"/>
      <c r="Z507" s="168"/>
    </row>
    <row r="508" spans="1:26" customFormat="1">
      <c r="A508" s="168"/>
      <c r="B508" s="168"/>
      <c r="C508" s="168"/>
      <c r="D508" s="168"/>
      <c r="E508" s="168"/>
      <c r="F508" s="168"/>
      <c r="G508" s="168"/>
      <c r="H508" s="168"/>
      <c r="I508" s="168"/>
      <c r="J508" s="168"/>
      <c r="K508" s="168"/>
      <c r="L508" s="168"/>
      <c r="M508" s="168"/>
      <c r="N508" s="168"/>
      <c r="O508" s="168"/>
      <c r="P508" s="168"/>
      <c r="Q508" s="168"/>
      <c r="R508" s="168"/>
      <c r="S508" s="168"/>
      <c r="T508" s="168"/>
      <c r="U508" s="168"/>
      <c r="V508" s="168"/>
      <c r="W508" s="168"/>
      <c r="X508" s="168"/>
      <c r="Y508" s="168"/>
      <c r="Z508" s="168"/>
    </row>
    <row r="509" spans="1:26" customFormat="1">
      <c r="A509" s="168"/>
      <c r="B509" s="168"/>
      <c r="C509" s="170">
        <f>(1600-700)/1800</f>
        <v>0.5</v>
      </c>
      <c r="D509" s="168"/>
      <c r="E509" s="168" t="s">
        <v>1242</v>
      </c>
      <c r="F509" s="168"/>
      <c r="G509" s="168"/>
      <c r="H509" s="168"/>
      <c r="I509" s="168"/>
      <c r="J509" s="168"/>
      <c r="K509" s="168"/>
      <c r="L509" s="168"/>
      <c r="M509" s="168"/>
      <c r="N509" s="168"/>
      <c r="O509" s="168"/>
      <c r="P509" s="168"/>
      <c r="Q509" s="168"/>
      <c r="R509" s="168"/>
      <c r="S509" s="168"/>
      <c r="T509" s="168"/>
      <c r="U509" s="168"/>
      <c r="V509" s="168"/>
      <c r="W509" s="168"/>
      <c r="X509" s="168"/>
      <c r="Y509" s="168"/>
      <c r="Z509" s="168"/>
    </row>
    <row r="510" spans="1:26" customFormat="1">
      <c r="A510" s="168"/>
      <c r="B510" s="168"/>
      <c r="C510" s="168"/>
      <c r="D510" s="168"/>
      <c r="E510" s="168"/>
      <c r="F510" s="168"/>
      <c r="G510" s="168"/>
      <c r="H510" s="168"/>
      <c r="I510" s="168"/>
      <c r="J510" s="168"/>
      <c r="K510" s="168"/>
      <c r="L510" s="168"/>
      <c r="M510" s="168"/>
      <c r="N510" s="168"/>
      <c r="O510" s="168"/>
      <c r="P510" s="168"/>
      <c r="Q510" s="168"/>
      <c r="R510" s="168"/>
      <c r="S510" s="168"/>
      <c r="T510" s="168"/>
      <c r="U510" s="168"/>
      <c r="V510" s="168"/>
      <c r="W510" s="168"/>
      <c r="X510" s="168"/>
      <c r="Y510" s="168"/>
      <c r="Z510" s="168"/>
    </row>
    <row r="511" spans="1:26" customFormat="1">
      <c r="A511" s="168" t="s">
        <v>1243</v>
      </c>
      <c r="B511" s="168"/>
      <c r="C511" s="168"/>
      <c r="D511" s="168"/>
      <c r="E511" s="168"/>
      <c r="F511" s="168"/>
      <c r="G511" s="168"/>
      <c r="H511" s="168"/>
      <c r="I511" s="168"/>
      <c r="J511" s="168"/>
      <c r="K511" s="168"/>
      <c r="L511" s="168"/>
      <c r="M511" s="168"/>
      <c r="N511" s="168"/>
      <c r="O511" s="168"/>
      <c r="P511" s="168"/>
      <c r="Q511" s="168"/>
      <c r="R511" s="168"/>
      <c r="S511" s="168"/>
      <c r="T511" s="168"/>
      <c r="U511" s="168"/>
      <c r="V511" s="168"/>
      <c r="W511" s="168"/>
      <c r="X511" s="168"/>
      <c r="Y511" s="168"/>
      <c r="Z511" s="168"/>
    </row>
    <row r="512" spans="1:26" customFormat="1">
      <c r="A512" s="168" t="s">
        <v>1244</v>
      </c>
      <c r="B512" s="168"/>
      <c r="C512" s="168"/>
      <c r="D512" s="168"/>
      <c r="E512" s="168"/>
      <c r="F512" s="168"/>
      <c r="G512" s="168"/>
      <c r="H512" s="168"/>
      <c r="I512" s="168"/>
      <c r="J512" s="168"/>
      <c r="K512" s="168"/>
      <c r="L512" s="168"/>
      <c r="M512" s="168"/>
      <c r="N512" s="168"/>
      <c r="O512" s="168"/>
      <c r="P512" s="168"/>
      <c r="Q512" s="168"/>
      <c r="R512" s="168"/>
      <c r="S512" s="168"/>
      <c r="T512" s="168"/>
      <c r="U512" s="168"/>
      <c r="V512" s="168"/>
      <c r="W512" s="168"/>
      <c r="X512" s="168"/>
      <c r="Y512" s="168"/>
      <c r="Z512" s="168"/>
    </row>
    <row r="514" spans="1:8">
      <c r="A514" s="165" t="s">
        <v>1263</v>
      </c>
      <c r="B514" s="165"/>
      <c r="C514" s="165"/>
      <c r="D514" s="165"/>
      <c r="E514" s="165"/>
      <c r="F514" s="165"/>
      <c r="G514" s="165"/>
      <c r="H514" s="165"/>
    </row>
    <row r="532" spans="1:8">
      <c r="A532" s="168" t="s">
        <v>1264</v>
      </c>
      <c r="B532" s="168" t="s">
        <v>1265</v>
      </c>
      <c r="C532" s="168"/>
      <c r="D532" s="168"/>
      <c r="E532" s="168"/>
      <c r="F532" s="168"/>
      <c r="G532" s="168"/>
    </row>
    <row r="533" spans="1:8">
      <c r="A533" s="167" t="s">
        <v>1266</v>
      </c>
      <c r="B533" s="168" t="s">
        <v>1267</v>
      </c>
      <c r="C533" s="168"/>
      <c r="D533" s="168"/>
      <c r="E533" s="168"/>
      <c r="F533" s="168"/>
      <c r="G533" s="168"/>
    </row>
    <row r="534" spans="1:8">
      <c r="A534" s="168"/>
      <c r="B534" s="168" t="s">
        <v>1268</v>
      </c>
      <c r="C534" s="168"/>
      <c r="D534" s="168"/>
      <c r="E534" s="168"/>
      <c r="F534" s="168"/>
      <c r="G534" s="168"/>
    </row>
    <row r="535" spans="1:8">
      <c r="A535" s="168"/>
      <c r="B535" s="168" t="s">
        <v>1269</v>
      </c>
      <c r="C535" s="168"/>
      <c r="D535" s="168"/>
      <c r="E535" s="168"/>
      <c r="F535" s="168"/>
      <c r="G535" s="168"/>
    </row>
    <row r="536" spans="1:8">
      <c r="A536" s="168"/>
      <c r="B536" s="168"/>
      <c r="C536" s="168"/>
      <c r="D536" s="168"/>
      <c r="E536" s="168"/>
      <c r="F536" s="168"/>
      <c r="G536" s="168"/>
    </row>
    <row r="537" spans="1:8">
      <c r="A537" s="168" t="s">
        <v>1270</v>
      </c>
      <c r="B537" s="168" t="s">
        <v>1271</v>
      </c>
      <c r="C537" s="168"/>
      <c r="D537" s="168"/>
      <c r="E537" s="168"/>
      <c r="F537" s="168"/>
      <c r="G537" s="168"/>
    </row>
    <row r="538" spans="1:8">
      <c r="A538" s="167" t="s">
        <v>1266</v>
      </c>
      <c r="B538" s="168" t="s">
        <v>1272</v>
      </c>
      <c r="C538" s="168"/>
      <c r="D538" s="168"/>
      <c r="E538" s="168"/>
      <c r="F538" s="168"/>
      <c r="G538" s="168"/>
    </row>
    <row r="539" spans="1:8">
      <c r="A539" s="168"/>
      <c r="B539" s="168" t="s">
        <v>1273</v>
      </c>
      <c r="C539" s="168"/>
      <c r="D539" s="168"/>
      <c r="E539" s="168"/>
      <c r="F539" s="168"/>
      <c r="G539" s="168"/>
    </row>
    <row r="540" spans="1:8">
      <c r="A540" s="167"/>
      <c r="B540" s="168" t="s">
        <v>1274</v>
      </c>
      <c r="C540" s="167"/>
      <c r="D540" s="167"/>
      <c r="E540" s="167"/>
      <c r="F540" s="167"/>
      <c r="G540" s="167"/>
    </row>
    <row r="542" spans="1:8">
      <c r="A542" s="1" t="s">
        <v>1314</v>
      </c>
    </row>
    <row r="544" spans="1:8">
      <c r="A544" s="165" t="s">
        <v>1926</v>
      </c>
      <c r="B544" s="165"/>
      <c r="C544" s="165"/>
      <c r="D544" s="165"/>
      <c r="E544" s="165"/>
      <c r="F544" s="165"/>
      <c r="G544" s="165"/>
      <c r="H544" s="165"/>
    </row>
    <row r="563" spans="9:9">
      <c r="I563" s="1" t="s">
        <v>1927</v>
      </c>
    </row>
    <row r="566" spans="9:9">
      <c r="I566" s="1" t="s">
        <v>1928</v>
      </c>
    </row>
    <row r="570" spans="9:9">
      <c r="I570" s="1" t="s">
        <v>1929</v>
      </c>
    </row>
    <row r="595" spans="2:12">
      <c r="C595" s="21"/>
      <c r="D595" s="21" t="s">
        <v>1931</v>
      </c>
      <c r="E595" s="21" t="s">
        <v>1932</v>
      </c>
      <c r="F595" s="21" t="s">
        <v>81</v>
      </c>
      <c r="G595" s="21" t="s">
        <v>179</v>
      </c>
    </row>
    <row r="596" spans="2:12">
      <c r="B596" s="1" t="s">
        <v>1930</v>
      </c>
      <c r="C596" s="21">
        <v>120</v>
      </c>
      <c r="D596" s="21">
        <v>20</v>
      </c>
      <c r="E596" s="21">
        <v>10</v>
      </c>
      <c r="F596" s="21">
        <f>C596/D596</f>
        <v>6</v>
      </c>
      <c r="G596" s="21">
        <f>C596/E596</f>
        <v>12</v>
      </c>
    </row>
    <row r="597" spans="2:12">
      <c r="B597" s="1" t="s">
        <v>1933</v>
      </c>
      <c r="C597" s="21">
        <v>40</v>
      </c>
      <c r="D597" s="21">
        <v>5</v>
      </c>
      <c r="E597" s="21">
        <v>5</v>
      </c>
      <c r="F597" s="21">
        <f>C597/D597</f>
        <v>8</v>
      </c>
      <c r="G597" s="21">
        <f>C597/E597</f>
        <v>8</v>
      </c>
      <c r="L597" s="1" t="s">
        <v>1934</v>
      </c>
    </row>
    <row r="598" spans="2:12">
      <c r="L598" s="1" t="s">
        <v>1935</v>
      </c>
    </row>
    <row r="600" spans="2:12">
      <c r="J600" s="1" t="s">
        <v>1936</v>
      </c>
    </row>
    <row r="601" spans="2:12">
      <c r="J601" s="1" t="s">
        <v>1937</v>
      </c>
    </row>
    <row r="602" spans="2:12">
      <c r="J602" s="1" t="s">
        <v>1938</v>
      </c>
    </row>
    <row r="603" spans="2:12">
      <c r="L603" s="1" t="s">
        <v>1939</v>
      </c>
    </row>
  </sheetData>
  <mergeCells count="5">
    <mergeCell ref="A382:G399"/>
    <mergeCell ref="A422:E422"/>
    <mergeCell ref="A441:G459"/>
    <mergeCell ref="A480:G501"/>
    <mergeCell ref="I59:N5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66BAF9-F8B4-884D-A11A-1D416C26F3D9}">
  <dimension ref="A1:L215"/>
  <sheetViews>
    <sheetView rightToLeft="1" tabSelected="1" topLeftCell="A193" zoomScale="160" zoomScaleNormal="160" workbookViewId="0">
      <selection activeCell="F203" sqref="F20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3090</v>
      </c>
      <c r="B1" s="96"/>
      <c r="C1" s="96"/>
      <c r="D1" s="96"/>
      <c r="E1" s="96"/>
      <c r="F1" s="96"/>
      <c r="G1" s="96"/>
      <c r="H1" s="164">
        <v>45824</v>
      </c>
    </row>
    <row r="2" spans="1:8" ht="17" thickBot="1"/>
    <row r="3" spans="1:8">
      <c r="A3" s="4" t="s">
        <v>3091</v>
      </c>
      <c r="B3" s="5"/>
      <c r="C3" s="5"/>
      <c r="D3" s="5"/>
      <c r="E3" s="5"/>
      <c r="F3" s="5"/>
      <c r="G3" s="5"/>
      <c r="H3" s="6"/>
    </row>
    <row r="4" spans="1:8">
      <c r="A4" s="7" t="s">
        <v>3092</v>
      </c>
      <c r="B4" s="303"/>
      <c r="C4" s="303"/>
      <c r="D4" s="303"/>
      <c r="E4" s="303"/>
      <c r="F4" s="303"/>
      <c r="G4" s="303"/>
      <c r="H4" s="8"/>
    </row>
    <row r="5" spans="1:8">
      <c r="A5" s="7" t="s">
        <v>3093</v>
      </c>
      <c r="B5" s="303"/>
      <c r="C5" s="303"/>
      <c r="D5" s="303"/>
      <c r="E5" s="303"/>
      <c r="F5" s="303"/>
      <c r="G5" s="303"/>
      <c r="H5" s="8"/>
    </row>
    <row r="6" spans="1:8">
      <c r="A6" s="7" t="s">
        <v>3094</v>
      </c>
      <c r="B6" s="303"/>
      <c r="C6" s="303"/>
      <c r="D6" s="303"/>
      <c r="E6" s="303"/>
      <c r="F6" s="303"/>
      <c r="G6" s="303"/>
      <c r="H6" s="8"/>
    </row>
    <row r="7" spans="1:8" ht="17" thickBot="1">
      <c r="A7" s="9" t="s">
        <v>3095</v>
      </c>
      <c r="B7" s="10"/>
      <c r="C7" s="10"/>
      <c r="D7" s="10"/>
      <c r="E7" s="10"/>
      <c r="F7" s="10"/>
      <c r="G7" s="10"/>
      <c r="H7" s="11"/>
    </row>
    <row r="9" spans="1:8">
      <c r="A9" s="302" t="s">
        <v>3258</v>
      </c>
      <c r="B9" s="302"/>
      <c r="C9" s="302"/>
      <c r="D9" s="302"/>
      <c r="E9" s="302"/>
      <c r="F9" s="302"/>
      <c r="G9" s="302"/>
      <c r="H9" s="302"/>
    </row>
    <row r="11" spans="1:8">
      <c r="A11" s="1" t="s">
        <v>3096</v>
      </c>
    </row>
    <row r="13" spans="1:8" ht="17" thickBot="1">
      <c r="B13" s="242" t="s">
        <v>3099</v>
      </c>
      <c r="C13" s="242"/>
      <c r="D13" s="242" t="s">
        <v>3100</v>
      </c>
      <c r="E13" s="242"/>
      <c r="F13" s="242" t="s">
        <v>3098</v>
      </c>
    </row>
    <row r="14" spans="1:8">
      <c r="B14" s="2" t="s">
        <v>3097</v>
      </c>
      <c r="C14" s="21"/>
      <c r="D14" s="21" t="s">
        <v>3101</v>
      </c>
      <c r="E14" s="21"/>
      <c r="F14" s="85">
        <v>650000</v>
      </c>
      <c r="G14" s="1" t="s">
        <v>3259</v>
      </c>
    </row>
    <row r="15" spans="1:8">
      <c r="B15" s="2" t="s">
        <v>3102</v>
      </c>
      <c r="C15" s="21"/>
      <c r="D15" s="21" t="s">
        <v>3103</v>
      </c>
      <c r="E15" s="21"/>
      <c r="F15" s="85">
        <v>300000</v>
      </c>
      <c r="G15" s="1" t="s">
        <v>3260</v>
      </c>
    </row>
    <row r="16" spans="1:8">
      <c r="B16" s="2" t="s">
        <v>3104</v>
      </c>
      <c r="C16" s="21"/>
      <c r="D16" s="21" t="s">
        <v>3105</v>
      </c>
      <c r="E16" s="21"/>
      <c r="F16" s="85">
        <v>400000</v>
      </c>
      <c r="G16" s="1" t="s">
        <v>3261</v>
      </c>
    </row>
    <row r="17" spans="1:7">
      <c r="B17" s="2" t="s">
        <v>3106</v>
      </c>
      <c r="C17" s="21"/>
      <c r="D17" s="21" t="s">
        <v>3107</v>
      </c>
      <c r="E17" s="21"/>
      <c r="F17" s="85">
        <v>180000</v>
      </c>
      <c r="G17" s="1" t="s">
        <v>3262</v>
      </c>
    </row>
    <row r="18" spans="1:7">
      <c r="B18" s="2" t="s">
        <v>3108</v>
      </c>
      <c r="C18" s="21"/>
      <c r="D18" s="21" t="s">
        <v>3109</v>
      </c>
      <c r="E18" s="21"/>
      <c r="F18" s="85">
        <v>210000</v>
      </c>
      <c r="G18" s="1" t="s">
        <v>3263</v>
      </c>
    </row>
    <row r="20" spans="1:7">
      <c r="A20" s="1" t="s">
        <v>3110</v>
      </c>
      <c r="D20" s="1" t="s">
        <v>3115</v>
      </c>
    </row>
    <row r="21" spans="1:7">
      <c r="A21" s="1" t="s">
        <v>3111</v>
      </c>
      <c r="D21" s="1" t="s">
        <v>3116</v>
      </c>
    </row>
    <row r="22" spans="1:7">
      <c r="A22" s="1" t="s">
        <v>3112</v>
      </c>
      <c r="D22" s="1" t="s">
        <v>3117</v>
      </c>
    </row>
    <row r="23" spans="1:7">
      <c r="A23" s="1" t="s">
        <v>3113</v>
      </c>
      <c r="D23" s="1" t="s">
        <v>3118</v>
      </c>
    </row>
    <row r="24" spans="1:7">
      <c r="A24" s="1" t="s">
        <v>3114</v>
      </c>
    </row>
    <row r="25" spans="1:7">
      <c r="A25" s="1" t="s">
        <v>2467</v>
      </c>
    </row>
    <row r="27" spans="1:7">
      <c r="A27" s="1" t="s">
        <v>271</v>
      </c>
    </row>
    <row r="28" spans="1:7">
      <c r="A28" s="1" t="s">
        <v>3264</v>
      </c>
    </row>
    <row r="29" spans="1:7">
      <c r="A29" s="1" t="s">
        <v>3265</v>
      </c>
    </row>
    <row r="31" spans="1:7" ht="17" thickBot="1">
      <c r="A31" s="10" t="s">
        <v>3248</v>
      </c>
      <c r="B31" s="10"/>
      <c r="C31" s="10" t="s">
        <v>3249</v>
      </c>
      <c r="D31" s="10"/>
    </row>
    <row r="32" spans="1:7">
      <c r="A32" s="1" t="s">
        <v>3255</v>
      </c>
      <c r="B32" s="308">
        <f>F14</f>
        <v>650000</v>
      </c>
      <c r="C32" s="1" t="s">
        <v>3104</v>
      </c>
      <c r="D32" s="308">
        <f>F16</f>
        <v>400000</v>
      </c>
    </row>
    <row r="33" spans="1:12">
      <c r="A33" s="1" t="s">
        <v>3102</v>
      </c>
      <c r="B33" s="308">
        <f>F15</f>
        <v>300000</v>
      </c>
      <c r="C33" s="1" t="s">
        <v>3106</v>
      </c>
      <c r="D33" s="308">
        <f>F17</f>
        <v>180000</v>
      </c>
      <c r="G33" s="1" t="s">
        <v>3269</v>
      </c>
    </row>
    <row r="34" spans="1:12">
      <c r="C34" s="1" t="s">
        <v>3253</v>
      </c>
      <c r="D34" s="308">
        <f>F18</f>
        <v>210000</v>
      </c>
    </row>
    <row r="35" spans="1:12">
      <c r="C35" s="1" t="s">
        <v>3256</v>
      </c>
      <c r="D35" s="309">
        <f>D36-D34-D33-D32</f>
        <v>160000</v>
      </c>
      <c r="E35" s="1" t="s">
        <v>3257</v>
      </c>
      <c r="L35" s="1" t="s">
        <v>3268</v>
      </c>
    </row>
    <row r="36" spans="1:12">
      <c r="A36" s="91" t="s">
        <v>3266</v>
      </c>
      <c r="B36" s="308">
        <f>B32+B33</f>
        <v>950000</v>
      </c>
      <c r="C36" s="1" t="s">
        <v>3267</v>
      </c>
      <c r="D36" s="310">
        <f>B36</f>
        <v>950000</v>
      </c>
      <c r="E36" s="12" t="s">
        <v>3270</v>
      </c>
    </row>
    <row r="38" spans="1:12">
      <c r="A38" s="311" t="s">
        <v>3271</v>
      </c>
      <c r="B38" s="302"/>
      <c r="C38" s="302"/>
      <c r="D38" s="302"/>
      <c r="E38" s="302"/>
      <c r="F38" s="302"/>
      <c r="G38" s="302"/>
      <c r="H38" s="302"/>
    </row>
    <row r="40" spans="1:12">
      <c r="A40" s="1" t="s">
        <v>3119</v>
      </c>
    </row>
    <row r="41" spans="1:12">
      <c r="A41" s="1" t="s">
        <v>3121</v>
      </c>
    </row>
    <row r="42" spans="1:12">
      <c r="B42" s="1" t="s">
        <v>3122</v>
      </c>
    </row>
    <row r="43" spans="1:12">
      <c r="C43" s="1" t="s">
        <v>3123</v>
      </c>
    </row>
    <row r="45" spans="1:12">
      <c r="A45" s="1" t="s">
        <v>3120</v>
      </c>
    </row>
    <row r="46" spans="1:12" ht="17" thickBot="1">
      <c r="B46" s="10" t="s">
        <v>3135</v>
      </c>
      <c r="C46" s="10"/>
      <c r="E46" s="10" t="s">
        <v>2796</v>
      </c>
      <c r="F46" s="10"/>
      <c r="G46" s="10"/>
    </row>
    <row r="47" spans="1:12">
      <c r="A47" s="1" t="s">
        <v>3124</v>
      </c>
    </row>
    <row r="48" spans="1:12">
      <c r="B48" s="1" t="s">
        <v>3125</v>
      </c>
      <c r="C48" s="1">
        <v>900</v>
      </c>
      <c r="E48" s="1" t="s">
        <v>3128</v>
      </c>
      <c r="G48" s="1">
        <v>600</v>
      </c>
    </row>
    <row r="49" spans="1:7">
      <c r="B49" s="1" t="s">
        <v>3126</v>
      </c>
      <c r="C49" s="1">
        <v>150</v>
      </c>
      <c r="E49" s="1" t="s">
        <v>3129</v>
      </c>
      <c r="G49" s="1">
        <v>450</v>
      </c>
    </row>
    <row r="50" spans="1:7">
      <c r="B50" s="1" t="s">
        <v>3127</v>
      </c>
      <c r="C50" s="1">
        <f>C48+C49</f>
        <v>1050</v>
      </c>
      <c r="E50" s="1" t="s">
        <v>3127</v>
      </c>
      <c r="G50" s="1">
        <v>1050</v>
      </c>
    </row>
    <row r="52" spans="1:7">
      <c r="A52" s="1" t="s">
        <v>3130</v>
      </c>
    </row>
    <row r="53" spans="1:7">
      <c r="B53" s="1" t="s">
        <v>3125</v>
      </c>
      <c r="C53" s="1">
        <v>1300</v>
      </c>
      <c r="E53" s="1" t="s">
        <v>3134</v>
      </c>
      <c r="G53" s="1">
        <v>800</v>
      </c>
    </row>
    <row r="54" spans="1:7">
      <c r="B54" s="1" t="s">
        <v>3126</v>
      </c>
      <c r="C54" s="1">
        <v>100</v>
      </c>
      <c r="E54" s="1" t="s">
        <v>3128</v>
      </c>
      <c r="G54" s="1">
        <v>400</v>
      </c>
    </row>
    <row r="55" spans="1:7">
      <c r="B55" s="1" t="s">
        <v>3127</v>
      </c>
      <c r="C55" s="1">
        <v>1400</v>
      </c>
      <c r="E55" s="1" t="s">
        <v>3129</v>
      </c>
      <c r="G55" s="1">
        <v>200</v>
      </c>
    </row>
    <row r="56" spans="1:7">
      <c r="E56" s="1" t="s">
        <v>3127</v>
      </c>
      <c r="G56" s="1">
        <f>SUM(G53:G55)</f>
        <v>1400</v>
      </c>
    </row>
    <row r="57" spans="1:7">
      <c r="A57" s="1" t="s">
        <v>3131</v>
      </c>
    </row>
    <row r="58" spans="1:7">
      <c r="B58" s="1" t="s">
        <v>3125</v>
      </c>
      <c r="C58" s="1">
        <v>2000</v>
      </c>
      <c r="E58" s="1" t="s">
        <v>3132</v>
      </c>
      <c r="G58" s="1">
        <v>1100</v>
      </c>
    </row>
    <row r="59" spans="1:7">
      <c r="B59" s="1" t="s">
        <v>3126</v>
      </c>
      <c r="C59" s="1">
        <v>50</v>
      </c>
      <c r="E59" s="1" t="s">
        <v>3128</v>
      </c>
      <c r="G59" s="1">
        <v>700</v>
      </c>
    </row>
    <row r="60" spans="1:7">
      <c r="B60" s="1" t="s">
        <v>3127</v>
      </c>
      <c r="C60" s="1">
        <v>2050</v>
      </c>
      <c r="E60" s="1" t="s">
        <v>3133</v>
      </c>
      <c r="G60" s="1">
        <v>250</v>
      </c>
    </row>
    <row r="61" spans="1:7">
      <c r="G61" s="1">
        <f>SUM(G58:G60)</f>
        <v>2050</v>
      </c>
    </row>
    <row r="63" spans="1:7">
      <c r="A63" s="1" t="s">
        <v>3190</v>
      </c>
    </row>
    <row r="64" spans="1:7">
      <c r="A64" s="1" t="s">
        <v>3136</v>
      </c>
    </row>
    <row r="66" spans="1:2">
      <c r="A66" s="1" t="s">
        <v>266</v>
      </c>
    </row>
    <row r="67" spans="1:2">
      <c r="A67" s="1" t="s">
        <v>3137</v>
      </c>
    </row>
    <row r="68" spans="1:2">
      <c r="A68" s="1" t="s">
        <v>3138</v>
      </c>
    </row>
    <row r="69" spans="1:2">
      <c r="A69" s="1" t="s">
        <v>3139</v>
      </c>
    </row>
    <row r="70" spans="1:2">
      <c r="A70" s="1" t="s">
        <v>3140</v>
      </c>
    </row>
    <row r="71" spans="1:2">
      <c r="A71" s="1" t="s">
        <v>3141</v>
      </c>
    </row>
    <row r="73" spans="1:2">
      <c r="A73" s="1" t="s">
        <v>3197</v>
      </c>
    </row>
    <row r="74" spans="1:2">
      <c r="A74" s="1" t="s">
        <v>3198</v>
      </c>
      <c r="B74" s="1" t="s">
        <v>3199</v>
      </c>
    </row>
    <row r="75" spans="1:2">
      <c r="B75" s="1" t="s">
        <v>3200</v>
      </c>
    </row>
    <row r="76" spans="1:2">
      <c r="A76" s="1" t="s">
        <v>3201</v>
      </c>
      <c r="B76" s="1" t="s">
        <v>3203</v>
      </c>
    </row>
    <row r="77" spans="1:2">
      <c r="B77" s="1" t="s">
        <v>3202</v>
      </c>
    </row>
    <row r="78" spans="1:2">
      <c r="A78" s="1" t="s">
        <v>3204</v>
      </c>
      <c r="B78" s="1" t="s">
        <v>3233</v>
      </c>
    </row>
    <row r="79" spans="1:2">
      <c r="B79" s="1" t="s">
        <v>3234</v>
      </c>
    </row>
    <row r="80" spans="1:2">
      <c r="A80" s="1" t="s">
        <v>3205</v>
      </c>
      <c r="B80" s="1" t="s">
        <v>3240</v>
      </c>
    </row>
    <row r="82" spans="1:8">
      <c r="A82" s="1" t="s">
        <v>3287</v>
      </c>
    </row>
    <row r="83" spans="1:8">
      <c r="A83" s="1" t="s">
        <v>3206</v>
      </c>
    </row>
    <row r="84" spans="1:8">
      <c r="A84" s="1" t="s">
        <v>3207</v>
      </c>
    </row>
    <row r="85" spans="1:8">
      <c r="A85" s="1" t="s">
        <v>3208</v>
      </c>
    </row>
    <row r="86" spans="1:8">
      <c r="A86" s="1" t="s">
        <v>3209</v>
      </c>
    </row>
    <row r="89" spans="1:8">
      <c r="A89" s="1" t="s">
        <v>271</v>
      </c>
    </row>
    <row r="91" spans="1:8">
      <c r="A91" s="3" t="s">
        <v>3272</v>
      </c>
      <c r="B91" s="3"/>
      <c r="C91" s="3"/>
      <c r="D91" s="3"/>
      <c r="E91" s="3"/>
      <c r="F91" s="3"/>
    </row>
    <row r="92" spans="1:8">
      <c r="A92" s="1" t="s">
        <v>3142</v>
      </c>
      <c r="B92" s="1" t="s">
        <v>3143</v>
      </c>
      <c r="E92" s="1" t="s">
        <v>3152</v>
      </c>
      <c r="F92" s="1" t="s">
        <v>3155</v>
      </c>
      <c r="H92" s="1" t="s">
        <v>3153</v>
      </c>
    </row>
    <row r="93" spans="1:8">
      <c r="A93" s="1" t="s">
        <v>3144</v>
      </c>
      <c r="B93" s="1" t="s">
        <v>3145</v>
      </c>
      <c r="E93" s="1">
        <f>C50</f>
        <v>1050</v>
      </c>
      <c r="G93" s="1" t="s">
        <v>3156</v>
      </c>
      <c r="H93" s="1" t="s">
        <v>3159</v>
      </c>
    </row>
    <row r="94" spans="1:8">
      <c r="A94" s="1" t="s">
        <v>3146</v>
      </c>
      <c r="B94" s="1" t="s">
        <v>3147</v>
      </c>
      <c r="E94" s="1">
        <f>C55-G53</f>
        <v>600</v>
      </c>
      <c r="G94" s="1" t="s">
        <v>3157</v>
      </c>
      <c r="H94" s="1" t="s">
        <v>3154</v>
      </c>
    </row>
    <row r="95" spans="1:8">
      <c r="A95" s="1" t="s">
        <v>3148</v>
      </c>
      <c r="B95" s="1" t="s">
        <v>3149</v>
      </c>
      <c r="E95" s="1">
        <f>C60-G58</f>
        <v>950</v>
      </c>
      <c r="G95" s="1" t="s">
        <v>3158</v>
      </c>
    </row>
    <row r="96" spans="1:8">
      <c r="A96" s="1" t="s">
        <v>3150</v>
      </c>
      <c r="B96" s="1" t="s">
        <v>3151</v>
      </c>
      <c r="E96" s="1">
        <f>SUM(E93:E95)</f>
        <v>2600</v>
      </c>
    </row>
    <row r="98" spans="1:8">
      <c r="A98" s="3" t="s">
        <v>3273</v>
      </c>
      <c r="B98" s="3"/>
      <c r="C98" s="3"/>
      <c r="D98" s="3"/>
      <c r="E98" s="3"/>
      <c r="F98" s="3"/>
      <c r="G98" s="3"/>
    </row>
    <row r="99" spans="1:8">
      <c r="A99" s="1" t="s">
        <v>3142</v>
      </c>
      <c r="B99" s="1" t="s">
        <v>3143</v>
      </c>
      <c r="E99" s="1" t="s">
        <v>3152</v>
      </c>
      <c r="F99" s="1" t="s">
        <v>3155</v>
      </c>
      <c r="H99" s="1" t="s">
        <v>3274</v>
      </c>
    </row>
    <row r="100" spans="1:8">
      <c r="A100" s="1" t="s">
        <v>3160</v>
      </c>
      <c r="B100" s="1" t="s">
        <v>3164</v>
      </c>
      <c r="E100" s="1">
        <f>C50-G53</f>
        <v>250</v>
      </c>
      <c r="G100" s="1" t="s">
        <v>3168</v>
      </c>
      <c r="H100" s="1" t="s">
        <v>3169</v>
      </c>
    </row>
    <row r="101" spans="1:8">
      <c r="A101" s="1" t="s">
        <v>3161</v>
      </c>
      <c r="B101" s="1" t="s">
        <v>3165</v>
      </c>
      <c r="E101" s="1">
        <f>C55-G58</f>
        <v>300</v>
      </c>
      <c r="G101" s="1" t="s">
        <v>3275</v>
      </c>
      <c r="H101" s="1" t="s">
        <v>3170</v>
      </c>
    </row>
    <row r="102" spans="1:8">
      <c r="A102" s="1" t="s">
        <v>3162</v>
      </c>
      <c r="B102" s="1" t="s">
        <v>3166</v>
      </c>
      <c r="E102" s="1">
        <f>C60</f>
        <v>2050</v>
      </c>
      <c r="G102" s="1" t="s">
        <v>3276</v>
      </c>
    </row>
    <row r="103" spans="1:8">
      <c r="A103" s="1" t="s">
        <v>3163</v>
      </c>
      <c r="B103" s="1" t="s">
        <v>3167</v>
      </c>
      <c r="E103" s="1">
        <f>SUM(E100:E102)</f>
        <v>2600</v>
      </c>
    </row>
    <row r="105" spans="1:8">
      <c r="A105" s="3" t="s">
        <v>3139</v>
      </c>
      <c r="B105" s="3"/>
      <c r="C105" s="3"/>
      <c r="D105" s="3"/>
      <c r="E105" s="3"/>
      <c r="F105" s="3"/>
      <c r="G105" s="3"/>
    </row>
    <row r="106" spans="1:8">
      <c r="A106" s="1" t="s">
        <v>3142</v>
      </c>
      <c r="B106" s="1" t="s">
        <v>3143</v>
      </c>
      <c r="E106" s="1" t="s">
        <v>3152</v>
      </c>
      <c r="F106" s="1" t="s">
        <v>3155</v>
      </c>
      <c r="H106" s="1" t="s">
        <v>3153</v>
      </c>
    </row>
    <row r="107" spans="1:8">
      <c r="A107" s="1" t="s">
        <v>3171</v>
      </c>
      <c r="B107" s="1" t="s">
        <v>3172</v>
      </c>
      <c r="E107" s="1">
        <f>E103-E109</f>
        <v>2300</v>
      </c>
      <c r="G107" s="1" t="s">
        <v>3178</v>
      </c>
      <c r="H107" s="1" t="s">
        <v>3177</v>
      </c>
    </row>
    <row r="108" spans="1:8">
      <c r="G108" s="1" t="s">
        <v>3179</v>
      </c>
      <c r="H108" s="1" t="s">
        <v>3180</v>
      </c>
    </row>
    <row r="109" spans="1:8">
      <c r="A109" s="1" t="s">
        <v>3173</v>
      </c>
      <c r="B109" s="1" t="s">
        <v>3174</v>
      </c>
      <c r="E109" s="1">
        <f>C49+C54+C59</f>
        <v>300</v>
      </c>
      <c r="G109" s="1" t="s">
        <v>3175</v>
      </c>
      <c r="H109" s="1" t="s">
        <v>3176</v>
      </c>
    </row>
    <row r="110" spans="1:8">
      <c r="H110" s="1" t="s">
        <v>3277</v>
      </c>
    </row>
    <row r="111" spans="1:8">
      <c r="B111" s="1" t="s">
        <v>3278</v>
      </c>
      <c r="E111" s="1">
        <f>E107+E109</f>
        <v>2600</v>
      </c>
    </row>
    <row r="113" spans="1:10">
      <c r="A113" s="3" t="s">
        <v>3140</v>
      </c>
      <c r="B113" s="3"/>
      <c r="C113" s="3"/>
      <c r="D113" s="3"/>
      <c r="E113" s="3"/>
      <c r="F113" s="3"/>
      <c r="G113" s="3"/>
    </row>
    <row r="114" spans="1:10">
      <c r="A114" s="312" t="s">
        <v>3279</v>
      </c>
      <c r="B114" s="312"/>
      <c r="C114" s="312"/>
      <c r="D114" s="312"/>
      <c r="E114" s="312"/>
      <c r="F114" s="312"/>
      <c r="G114" s="312"/>
    </row>
    <row r="115" spans="1:10">
      <c r="A115" s="312" t="s">
        <v>3280</v>
      </c>
      <c r="B115" s="312"/>
      <c r="C115" s="312"/>
      <c r="D115" s="312"/>
      <c r="E115" s="312"/>
      <c r="F115" s="312"/>
      <c r="G115" s="312"/>
    </row>
    <row r="116" spans="1:10">
      <c r="A116" s="312" t="s">
        <v>3281</v>
      </c>
      <c r="B116" s="312"/>
      <c r="C116" s="312"/>
      <c r="D116" s="312"/>
      <c r="E116" s="312"/>
      <c r="F116" s="312"/>
      <c r="G116" s="312"/>
    </row>
    <row r="117" spans="1:10">
      <c r="A117" s="312" t="s">
        <v>3282</v>
      </c>
      <c r="B117" s="312"/>
      <c r="C117" s="312"/>
      <c r="D117" s="312"/>
      <c r="E117" s="312"/>
      <c r="F117" s="312"/>
      <c r="G117" s="312"/>
    </row>
    <row r="118" spans="1:10">
      <c r="A118" s="312"/>
      <c r="B118" s="312"/>
      <c r="C118" s="312"/>
      <c r="D118" s="312"/>
      <c r="E118" s="312"/>
      <c r="F118" s="312"/>
      <c r="G118" s="312"/>
    </row>
    <row r="119" spans="1:10" ht="17" thickBot="1">
      <c r="A119" s="10" t="s">
        <v>3142</v>
      </c>
      <c r="B119" s="10" t="s">
        <v>3143</v>
      </c>
      <c r="C119" s="10"/>
      <c r="D119" s="10"/>
      <c r="E119" s="10" t="s">
        <v>3152</v>
      </c>
      <c r="F119" s="10" t="s">
        <v>3155</v>
      </c>
      <c r="G119" s="10"/>
      <c r="H119" s="10" t="s">
        <v>3153</v>
      </c>
      <c r="I119" s="10"/>
      <c r="J119" s="10"/>
    </row>
    <row r="120" spans="1:10">
      <c r="A120" s="1" t="s">
        <v>3181</v>
      </c>
      <c r="B120" s="1" t="s">
        <v>3182</v>
      </c>
      <c r="E120" s="1">
        <f>G48+G54+G59</f>
        <v>1700</v>
      </c>
      <c r="G120" s="1" t="s">
        <v>3188</v>
      </c>
      <c r="H120" s="1" t="s">
        <v>3186</v>
      </c>
    </row>
    <row r="121" spans="1:10">
      <c r="A121" s="1" t="s">
        <v>3183</v>
      </c>
      <c r="B121" s="1" t="s">
        <v>3184</v>
      </c>
      <c r="E121" s="1">
        <f>G49+G55+G60</f>
        <v>900</v>
      </c>
      <c r="G121" s="1" t="s">
        <v>3189</v>
      </c>
      <c r="H121" s="1" t="s">
        <v>3187</v>
      </c>
    </row>
    <row r="122" spans="1:10">
      <c r="A122" s="1" t="s">
        <v>3185</v>
      </c>
      <c r="B122" s="1" t="s">
        <v>3285</v>
      </c>
      <c r="E122" s="1">
        <f>SUM(E120:E121)</f>
        <v>2600</v>
      </c>
    </row>
    <row r="124" spans="1:10">
      <c r="A124" s="313" t="s">
        <v>3141</v>
      </c>
      <c r="B124" s="313"/>
      <c r="C124" s="313"/>
      <c r="D124" s="313"/>
      <c r="E124" s="313"/>
      <c r="F124" s="313"/>
      <c r="G124" s="313"/>
    </row>
    <row r="125" spans="1:10">
      <c r="A125" s="312" t="s">
        <v>3283</v>
      </c>
      <c r="B125" s="312"/>
      <c r="C125" s="312"/>
      <c r="D125" s="312"/>
      <c r="E125" s="312"/>
      <c r="F125" s="312"/>
      <c r="G125" s="312"/>
    </row>
    <row r="126" spans="1:10">
      <c r="A126" s="312" t="s">
        <v>3284</v>
      </c>
      <c r="B126" s="312"/>
      <c r="C126" s="312"/>
      <c r="D126" s="312"/>
      <c r="E126" s="312"/>
      <c r="F126" s="312"/>
      <c r="G126" s="312"/>
    </row>
    <row r="127" spans="1:10">
      <c r="A127" s="312"/>
      <c r="B127" s="312"/>
      <c r="C127" s="312"/>
      <c r="D127" s="312"/>
      <c r="E127" s="312"/>
      <c r="F127" s="312"/>
      <c r="G127" s="312"/>
    </row>
    <row r="128" spans="1:10">
      <c r="A128" s="1" t="s">
        <v>3191</v>
      </c>
      <c r="B128" s="64">
        <v>2600</v>
      </c>
      <c r="C128" s="1" t="s">
        <v>3195</v>
      </c>
    </row>
    <row r="129" spans="1:4">
      <c r="A129" s="1" t="s">
        <v>3192</v>
      </c>
      <c r="B129" s="64">
        <v>2300</v>
      </c>
      <c r="C129" s="1" t="s">
        <v>3286</v>
      </c>
    </row>
    <row r="130" spans="1:4">
      <c r="A130" s="1" t="s">
        <v>3193</v>
      </c>
      <c r="B130" s="64">
        <f>B128-B129</f>
        <v>300</v>
      </c>
      <c r="C130" s="1" t="s">
        <v>3194</v>
      </c>
    </row>
    <row r="132" spans="1:4">
      <c r="A132" s="1" t="s">
        <v>3196</v>
      </c>
    </row>
    <row r="134" spans="1:4">
      <c r="A134" s="3" t="s">
        <v>3288</v>
      </c>
      <c r="B134" s="3"/>
      <c r="C134" s="3"/>
    </row>
    <row r="135" spans="1:4">
      <c r="A135" s="312" t="s">
        <v>3289</v>
      </c>
      <c r="B135" s="312"/>
      <c r="C135" s="312"/>
    </row>
    <row r="136" spans="1:4">
      <c r="A136" s="312" t="s">
        <v>3290</v>
      </c>
      <c r="B136" s="312"/>
      <c r="C136" s="312"/>
    </row>
    <row r="137" spans="1:4">
      <c r="A137" s="312" t="s">
        <v>3291</v>
      </c>
      <c r="B137" s="312"/>
      <c r="C137" s="312"/>
    </row>
    <row r="138" spans="1:4">
      <c r="A138" s="312"/>
      <c r="B138" s="312"/>
      <c r="C138" s="312"/>
    </row>
    <row r="139" spans="1:4">
      <c r="A139" s="1" t="s">
        <v>3294</v>
      </c>
    </row>
    <row r="140" spans="1:4">
      <c r="A140" s="1" t="s">
        <v>3210</v>
      </c>
    </row>
    <row r="141" spans="1:4">
      <c r="B141" s="1" t="s">
        <v>3211</v>
      </c>
      <c r="D141" s="1">
        <f>G49</f>
        <v>450</v>
      </c>
    </row>
    <row r="142" spans="1:4">
      <c r="B142" s="1" t="s">
        <v>3212</v>
      </c>
      <c r="D142" s="1">
        <f>G55</f>
        <v>200</v>
      </c>
    </row>
    <row r="143" spans="1:4">
      <c r="B143" s="1" t="s">
        <v>3213</v>
      </c>
      <c r="D143" s="1">
        <f>G60</f>
        <v>250</v>
      </c>
    </row>
    <row r="144" spans="1:4">
      <c r="B144" s="1" t="s">
        <v>3214</v>
      </c>
      <c r="D144" s="304">
        <f>SUM(D141:D143)</f>
        <v>900</v>
      </c>
    </row>
    <row r="146" spans="1:7">
      <c r="B146" s="1" t="s">
        <v>3215</v>
      </c>
      <c r="D146" s="1">
        <v>-120</v>
      </c>
      <c r="E146" s="1" t="s">
        <v>3292</v>
      </c>
    </row>
    <row r="148" spans="1:7">
      <c r="A148" s="1" t="s">
        <v>3295</v>
      </c>
      <c r="B148" s="1" t="s">
        <v>3216</v>
      </c>
      <c r="D148" s="305">
        <f>D144+D146</f>
        <v>780</v>
      </c>
      <c r="E148" s="1" t="s">
        <v>3293</v>
      </c>
      <c r="F148" s="1" t="s">
        <v>3296</v>
      </c>
    </row>
    <row r="150" spans="1:7">
      <c r="A150" s="1" t="s">
        <v>3297</v>
      </c>
    </row>
    <row r="151" spans="1:7">
      <c r="B151" s="1" t="s">
        <v>3211</v>
      </c>
      <c r="D151" s="1">
        <f>G48</f>
        <v>600</v>
      </c>
    </row>
    <row r="152" spans="1:7">
      <c r="B152" s="1" t="s">
        <v>3212</v>
      </c>
      <c r="D152" s="1">
        <f>G54</f>
        <v>400</v>
      </c>
    </row>
    <row r="153" spans="1:7">
      <c r="B153" s="1" t="s">
        <v>3213</v>
      </c>
      <c r="D153" s="1">
        <f>G59</f>
        <v>700</v>
      </c>
    </row>
    <row r="154" spans="1:7">
      <c r="B154" s="1" t="s">
        <v>3214</v>
      </c>
      <c r="D154" s="305">
        <f>SUM(D151:D153)</f>
        <v>1700</v>
      </c>
      <c r="E154" s="1" t="s">
        <v>3298</v>
      </c>
    </row>
    <row r="156" spans="1:7">
      <c r="A156" s="1" t="s">
        <v>3217</v>
      </c>
      <c r="D156" s="306">
        <v>230</v>
      </c>
      <c r="E156" s="1" t="s">
        <v>3299</v>
      </c>
    </row>
    <row r="158" spans="1:7">
      <c r="A158" s="1" t="s">
        <v>3218</v>
      </c>
      <c r="D158" s="314">
        <f>D148+D154+D156</f>
        <v>2710</v>
      </c>
      <c r="F158" s="1" t="s">
        <v>3219</v>
      </c>
      <c r="G158" s="1" t="s">
        <v>3300</v>
      </c>
    </row>
    <row r="160" spans="1:7">
      <c r="A160" s="1" t="s">
        <v>3220</v>
      </c>
      <c r="D160" s="307">
        <v>0.25</v>
      </c>
      <c r="E160" s="1" t="s">
        <v>3221</v>
      </c>
      <c r="F160" s="1" t="s">
        <v>3301</v>
      </c>
    </row>
    <row r="162" spans="1:9">
      <c r="A162" s="1" t="s">
        <v>3222</v>
      </c>
      <c r="D162" s="66">
        <f>D158*D160</f>
        <v>677.5</v>
      </c>
      <c r="F162" s="1" t="s">
        <v>3223</v>
      </c>
      <c r="G162" s="1" t="s">
        <v>3224</v>
      </c>
    </row>
    <row r="164" spans="1:9" ht="17" thickBot="1">
      <c r="A164" s="58" t="s">
        <v>3225</v>
      </c>
      <c r="B164" s="58"/>
      <c r="C164" s="58"/>
      <c r="D164" s="58"/>
      <c r="E164" s="58"/>
      <c r="F164" s="58"/>
    </row>
    <row r="166" spans="1:9" ht="17" thickBot="1">
      <c r="A166" s="10" t="s">
        <v>3226</v>
      </c>
      <c r="B166" s="10"/>
      <c r="E166" s="10" t="s">
        <v>3230</v>
      </c>
      <c r="F166" s="10"/>
    </row>
    <row r="167" spans="1:9">
      <c r="A167" s="1" t="s">
        <v>3227</v>
      </c>
      <c r="B167" s="66">
        <f>D162</f>
        <v>677.5</v>
      </c>
      <c r="C167" s="1" t="s">
        <v>3228</v>
      </c>
      <c r="F167" s="1">
        <f>620+70</f>
        <v>690</v>
      </c>
      <c r="H167" s="1" t="s">
        <v>3232</v>
      </c>
      <c r="I167" s="1" t="s">
        <v>3231</v>
      </c>
    </row>
    <row r="168" spans="1:9">
      <c r="A168" s="1" t="s">
        <v>3229</v>
      </c>
      <c r="B168" s="1">
        <f>F167-B167</f>
        <v>12.5</v>
      </c>
      <c r="C168" s="1" t="s">
        <v>3235</v>
      </c>
      <c r="I168" s="1" t="s">
        <v>3302</v>
      </c>
    </row>
    <row r="171" spans="1:9">
      <c r="A171" s="1" t="s">
        <v>3303</v>
      </c>
    </row>
    <row r="172" spans="1:9">
      <c r="A172" s="1" t="s">
        <v>3304</v>
      </c>
    </row>
    <row r="174" spans="1:9">
      <c r="A174" s="3" t="s">
        <v>3305</v>
      </c>
      <c r="B174" s="3"/>
      <c r="C174" s="3"/>
      <c r="D174" s="3"/>
      <c r="E174" s="3"/>
      <c r="F174" s="3"/>
      <c r="G174" s="3"/>
    </row>
    <row r="175" spans="1:9">
      <c r="A175" s="1" t="s">
        <v>3306</v>
      </c>
      <c r="G175" s="1">
        <v>230</v>
      </c>
      <c r="H175" s="1" t="s">
        <v>3307</v>
      </c>
    </row>
    <row r="176" spans="1:9">
      <c r="A176" s="1" t="s">
        <v>3308</v>
      </c>
      <c r="G176" s="1">
        <f>E96</f>
        <v>2600</v>
      </c>
    </row>
    <row r="177" spans="1:8">
      <c r="A177" s="1" t="s">
        <v>3236</v>
      </c>
      <c r="G177" s="1">
        <f>G175+G176</f>
        <v>2830</v>
      </c>
      <c r="H177" s="1" t="s">
        <v>3309</v>
      </c>
    </row>
    <row r="179" spans="1:8">
      <c r="A179" s="3" t="s">
        <v>3207</v>
      </c>
      <c r="B179" s="3"/>
      <c r="C179" s="3"/>
      <c r="D179" s="3"/>
      <c r="E179" s="3"/>
      <c r="F179" s="3"/>
      <c r="G179" s="3"/>
    </row>
    <row r="181" spans="1:8">
      <c r="A181" s="1" t="s">
        <v>3237</v>
      </c>
      <c r="D181" s="314">
        <f>D158</f>
        <v>2710</v>
      </c>
    </row>
    <row r="182" spans="1:8">
      <c r="A182" s="1" t="s">
        <v>3311</v>
      </c>
      <c r="D182" s="1">
        <f>-D162</f>
        <v>-677.5</v>
      </c>
    </row>
    <row r="183" spans="1:8">
      <c r="A183" s="1" t="s">
        <v>3238</v>
      </c>
      <c r="D183" s="315">
        <f>D181+D182</f>
        <v>2032.5</v>
      </c>
      <c r="E183" s="1" t="s">
        <v>3310</v>
      </c>
    </row>
    <row r="185" spans="1:8">
      <c r="A185" s="1" t="s">
        <v>3312</v>
      </c>
      <c r="D185" s="1">
        <f>F167</f>
        <v>690</v>
      </c>
      <c r="E185" s="1" t="s">
        <v>3239</v>
      </c>
    </row>
    <row r="187" spans="1:8">
      <c r="A187" s="1" t="s">
        <v>3313</v>
      </c>
      <c r="D187" s="316">
        <f>2300-390-70</f>
        <v>1840</v>
      </c>
      <c r="F187" s="1" t="s">
        <v>3242</v>
      </c>
      <c r="G187" s="1" t="s">
        <v>3314</v>
      </c>
    </row>
    <row r="188" spans="1:8">
      <c r="G188" s="1" t="s">
        <v>3315</v>
      </c>
    </row>
    <row r="189" spans="1:8">
      <c r="G189" s="1" t="s">
        <v>3316</v>
      </c>
    </row>
    <row r="191" spans="1:8">
      <c r="A191" s="1" t="s">
        <v>3317</v>
      </c>
      <c r="D191" s="1">
        <v>300</v>
      </c>
      <c r="E191" s="1" t="s">
        <v>3241</v>
      </c>
    </row>
    <row r="193" spans="1:6">
      <c r="A193" s="3" t="s">
        <v>3208</v>
      </c>
      <c r="B193" s="3"/>
      <c r="C193" s="3"/>
      <c r="D193" s="3"/>
    </row>
    <row r="194" spans="1:6">
      <c r="A194" s="1" t="s">
        <v>3243</v>
      </c>
      <c r="D194" s="1">
        <f>D183-D187</f>
        <v>192.5</v>
      </c>
      <c r="F194" s="1" t="s">
        <v>3318</v>
      </c>
    </row>
    <row r="195" spans="1:6">
      <c r="A195" s="1" t="s">
        <v>3244</v>
      </c>
      <c r="D195" s="1">
        <f>120</f>
        <v>120</v>
      </c>
      <c r="E195" s="1" t="s">
        <v>3319</v>
      </c>
    </row>
    <row r="196" spans="1:6">
      <c r="A196" s="1" t="s">
        <v>3245</v>
      </c>
      <c r="D196" s="1">
        <f>-B168</f>
        <v>-12.5</v>
      </c>
    </row>
    <row r="197" spans="1:6">
      <c r="D197" s="305">
        <f>SUM(D194:D196)</f>
        <v>300</v>
      </c>
    </row>
    <row r="199" spans="1:6">
      <c r="A199" s="3" t="s">
        <v>3246</v>
      </c>
    </row>
    <row r="201" spans="1:6" ht="17" thickBot="1">
      <c r="A201" s="10" t="s">
        <v>3247</v>
      </c>
    </row>
    <row r="203" spans="1:6">
      <c r="A203" s="1" t="s">
        <v>3248</v>
      </c>
      <c r="C203" s="1" t="s">
        <v>3249</v>
      </c>
    </row>
    <row r="204" spans="1:6">
      <c r="A204" s="1" t="s">
        <v>3250</v>
      </c>
      <c r="B204" s="1">
        <f>D194</f>
        <v>192.5</v>
      </c>
      <c r="C204" s="1" t="s">
        <v>3253</v>
      </c>
      <c r="D204" s="305">
        <f>D197</f>
        <v>300</v>
      </c>
    </row>
    <row r="205" spans="1:6">
      <c r="A205" s="1" t="s">
        <v>3251</v>
      </c>
      <c r="B205" s="1">
        <f>D195</f>
        <v>120</v>
      </c>
    </row>
    <row r="206" spans="1:6">
      <c r="A206" s="1" t="s">
        <v>3252</v>
      </c>
      <c r="B206" s="1">
        <f>D196</f>
        <v>-12.5</v>
      </c>
    </row>
    <row r="207" spans="1:6">
      <c r="A207" s="1" t="s">
        <v>3127</v>
      </c>
      <c r="B207" s="305">
        <f>SUM(B204:B206)</f>
        <v>300</v>
      </c>
    </row>
    <row r="209" spans="1:4" ht="17" thickBot="1">
      <c r="A209" s="10" t="s">
        <v>3254</v>
      </c>
    </row>
    <row r="211" spans="1:4">
      <c r="A211" s="1" t="s">
        <v>3248</v>
      </c>
      <c r="C211" s="1" t="s">
        <v>3249</v>
      </c>
    </row>
    <row r="212" spans="1:4">
      <c r="A212" s="1" t="s">
        <v>3255</v>
      </c>
      <c r="B212" s="1">
        <f>G177</f>
        <v>2830</v>
      </c>
      <c r="C212" s="1" t="s">
        <v>3104</v>
      </c>
      <c r="D212" s="1">
        <f>D187</f>
        <v>1840</v>
      </c>
    </row>
    <row r="213" spans="1:4">
      <c r="C213" s="1" t="s">
        <v>3106</v>
      </c>
      <c r="D213" s="1">
        <f>D185</f>
        <v>690</v>
      </c>
    </row>
    <row r="214" spans="1:4">
      <c r="C214" s="1" t="s">
        <v>3253</v>
      </c>
      <c r="D214" s="1">
        <f>D191</f>
        <v>300</v>
      </c>
    </row>
    <row r="215" spans="1:4">
      <c r="D215" s="305">
        <f>SUM(D212:D214)</f>
        <v>2830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4231A8-0C85-F945-A231-EE065B63FE22}">
  <dimension ref="A1:Z526"/>
  <sheetViews>
    <sheetView rightToLeft="1" zoomScale="170" zoomScaleNormal="170" workbookViewId="0">
      <selection activeCell="F6" sqref="F6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1118</v>
      </c>
      <c r="B1" s="96"/>
      <c r="C1" s="96"/>
      <c r="D1" s="96"/>
      <c r="E1" s="96"/>
      <c r="F1" s="96"/>
      <c r="G1" s="96"/>
      <c r="H1" s="164">
        <v>45490</v>
      </c>
    </row>
    <row r="3" spans="1:8">
      <c r="A3" s="110" t="s">
        <v>1119</v>
      </c>
      <c r="B3" s="110"/>
      <c r="C3" s="110"/>
      <c r="D3" s="110"/>
      <c r="E3" s="110"/>
      <c r="F3" s="110"/>
      <c r="G3" s="110"/>
      <c r="H3" s="110"/>
    </row>
    <row r="4" spans="1:8">
      <c r="A4" s="1" t="s">
        <v>1120</v>
      </c>
    </row>
    <row r="5" spans="1:8">
      <c r="A5" s="1" t="s">
        <v>1121</v>
      </c>
    </row>
    <row r="6" spans="1:8">
      <c r="A6" s="1" t="s">
        <v>1122</v>
      </c>
    </row>
    <row r="7" spans="1:8">
      <c r="A7" s="1" t="s">
        <v>1123</v>
      </c>
    </row>
    <row r="8" spans="1:8">
      <c r="A8" s="1" t="s">
        <v>1124</v>
      </c>
    </row>
    <row r="9" spans="1:8">
      <c r="A9" s="1" t="s">
        <v>1125</v>
      </c>
    </row>
    <row r="10" spans="1:8">
      <c r="A10" s="1" t="s">
        <v>1126</v>
      </c>
    </row>
    <row r="11" spans="1:8">
      <c r="B11" s="12"/>
      <c r="C11" s="12"/>
      <c r="D11" s="12"/>
      <c r="E11" s="12"/>
      <c r="F11" s="12"/>
      <c r="G11" s="12"/>
      <c r="H11" s="12"/>
    </row>
    <row r="12" spans="1:8">
      <c r="A12" s="165" t="s">
        <v>1156</v>
      </c>
      <c r="B12" s="165"/>
      <c r="C12" s="165"/>
      <c r="D12" s="165"/>
      <c r="E12" s="165"/>
      <c r="F12" s="165"/>
      <c r="G12" s="165" t="s">
        <v>2906</v>
      </c>
      <c r="H12" s="165"/>
    </row>
    <row r="13" spans="1:8">
      <c r="B13" s="12"/>
      <c r="C13" s="12"/>
      <c r="D13" s="12"/>
      <c r="E13" s="12"/>
      <c r="F13" s="12"/>
      <c r="G13" s="12"/>
      <c r="H13" s="12"/>
    </row>
    <row r="14" spans="1:8">
      <c r="B14" s="12"/>
      <c r="C14" s="12"/>
      <c r="D14" s="12"/>
      <c r="E14" s="12"/>
      <c r="F14" s="12"/>
      <c r="G14" s="12"/>
      <c r="H14" s="12"/>
    </row>
    <row r="15" spans="1:8">
      <c r="B15" s="12"/>
      <c r="C15" s="12"/>
      <c r="D15" s="12"/>
      <c r="E15" s="12"/>
      <c r="F15" s="12"/>
      <c r="G15" s="12"/>
      <c r="H15" s="12"/>
    </row>
    <row r="16" spans="1:8">
      <c r="B16" s="12"/>
      <c r="C16" s="12"/>
      <c r="D16" s="12"/>
      <c r="E16" s="12"/>
      <c r="F16" s="12"/>
      <c r="G16" s="12"/>
      <c r="H16" s="12"/>
    </row>
    <row r="17" spans="1:8">
      <c r="B17" s="12"/>
      <c r="C17" s="12"/>
      <c r="D17" s="12"/>
      <c r="E17" s="12"/>
      <c r="F17" s="12"/>
      <c r="G17" s="12"/>
      <c r="H17" s="12"/>
    </row>
    <row r="18" spans="1:8">
      <c r="B18" s="12"/>
      <c r="C18" s="12"/>
      <c r="D18" s="12"/>
      <c r="E18" s="12"/>
      <c r="F18" s="12"/>
      <c r="G18" s="12"/>
      <c r="H18" s="12"/>
    </row>
    <row r="19" spans="1:8">
      <c r="B19" s="12"/>
      <c r="C19" s="12"/>
      <c r="D19" s="12"/>
      <c r="E19" s="12"/>
      <c r="F19" s="12"/>
      <c r="G19" s="12"/>
      <c r="H19" s="12"/>
    </row>
    <row r="20" spans="1:8">
      <c r="B20" s="12"/>
      <c r="C20" s="12"/>
      <c r="D20" s="12"/>
      <c r="E20" s="12"/>
      <c r="F20" s="12"/>
      <c r="G20" s="12"/>
      <c r="H20" s="12"/>
    </row>
    <row r="21" spans="1:8">
      <c r="B21" s="12"/>
      <c r="C21" s="12"/>
      <c r="D21" s="12"/>
      <c r="E21" s="12"/>
      <c r="F21" s="12"/>
      <c r="G21" s="12"/>
      <c r="H21" s="12"/>
    </row>
    <row r="22" spans="1:8">
      <c r="B22" s="12"/>
      <c r="C22" s="12"/>
      <c r="D22" s="12"/>
      <c r="E22" s="12"/>
      <c r="F22" s="12"/>
      <c r="G22" s="12"/>
      <c r="H22" s="12"/>
    </row>
    <row r="23" spans="1:8">
      <c r="B23" s="12"/>
      <c r="C23" s="12"/>
      <c r="D23" s="12"/>
      <c r="E23" s="12"/>
      <c r="F23" s="12"/>
      <c r="G23" s="12"/>
      <c r="H23" s="12"/>
    </row>
    <row r="24" spans="1:8">
      <c r="B24" s="12"/>
      <c r="C24" s="12"/>
      <c r="D24" s="12"/>
      <c r="E24" s="12"/>
      <c r="F24" s="12"/>
      <c r="G24" s="12"/>
      <c r="H24" s="12"/>
    </row>
    <row r="25" spans="1:8">
      <c r="B25" s="12"/>
      <c r="C25" s="12"/>
      <c r="D25" s="12"/>
      <c r="E25" s="12"/>
      <c r="F25" s="12"/>
      <c r="G25" s="12"/>
      <c r="H25" s="12"/>
    </row>
    <row r="26" spans="1:8">
      <c r="B26" s="12"/>
      <c r="C26" s="12"/>
      <c r="D26" s="12"/>
      <c r="E26" s="12"/>
      <c r="F26" s="12"/>
      <c r="G26" s="12"/>
      <c r="H26" s="12"/>
    </row>
    <row r="27" spans="1:8">
      <c r="A27" s="1" t="s">
        <v>1157</v>
      </c>
      <c r="B27" s="12"/>
      <c r="C27" s="12"/>
      <c r="D27" s="12"/>
      <c r="E27" s="12"/>
      <c r="F27" s="12"/>
      <c r="G27" s="12"/>
      <c r="H27" s="12"/>
    </row>
    <row r="28" spans="1:8">
      <c r="A28" s="1" t="s">
        <v>1158</v>
      </c>
      <c r="B28" s="12"/>
      <c r="C28" s="12"/>
      <c r="D28" s="12"/>
      <c r="E28" s="12"/>
      <c r="F28" s="12"/>
      <c r="G28" s="12"/>
      <c r="H28" s="12"/>
    </row>
    <row r="29" spans="1:8">
      <c r="A29" s="1" t="s">
        <v>1275</v>
      </c>
      <c r="B29" s="12"/>
      <c r="C29" s="12"/>
      <c r="D29" s="12"/>
      <c r="E29" s="12"/>
      <c r="F29" s="12"/>
      <c r="G29" s="12"/>
      <c r="H29" s="12"/>
    </row>
    <row r="30" spans="1:8">
      <c r="A30" s="1" t="s">
        <v>1276</v>
      </c>
      <c r="B30" s="12"/>
      <c r="C30" s="12"/>
      <c r="D30" s="12"/>
      <c r="E30" s="12"/>
      <c r="F30" s="12"/>
      <c r="G30" s="12"/>
      <c r="H30" s="12"/>
    </row>
    <row r="31" spans="1:8">
      <c r="A31" s="1" t="s">
        <v>1277</v>
      </c>
      <c r="B31" s="12"/>
      <c r="C31" s="12"/>
      <c r="D31" s="12"/>
      <c r="E31" s="12"/>
      <c r="F31" s="12"/>
      <c r="G31" s="12"/>
      <c r="H31" s="12"/>
    </row>
    <row r="32" spans="1:8">
      <c r="B32" s="1" t="s">
        <v>1278</v>
      </c>
      <c r="C32" s="12"/>
      <c r="D32" s="12"/>
      <c r="E32" s="12"/>
      <c r="F32" s="12"/>
      <c r="G32" s="12"/>
      <c r="H32" s="12"/>
    </row>
    <row r="33" spans="1:8">
      <c r="B33" s="12" t="s">
        <v>1279</v>
      </c>
      <c r="C33" s="12"/>
      <c r="D33" s="12"/>
      <c r="E33" s="12"/>
      <c r="F33" s="12"/>
      <c r="G33" s="12"/>
      <c r="H33" s="12"/>
    </row>
    <row r="34" spans="1:8">
      <c r="B34" s="12"/>
      <c r="C34" s="12"/>
      <c r="D34" s="12"/>
      <c r="E34" s="12"/>
      <c r="F34" s="12"/>
      <c r="G34" s="12"/>
      <c r="H34" s="12"/>
    </row>
    <row r="35" spans="1:8">
      <c r="A35" s="1" t="s">
        <v>1159</v>
      </c>
      <c r="B35" s="12"/>
      <c r="C35" s="12"/>
      <c r="D35" s="12"/>
      <c r="E35" s="12"/>
      <c r="F35" s="12"/>
      <c r="G35" s="12"/>
      <c r="H35" s="12"/>
    </row>
    <row r="36" spans="1:8">
      <c r="A36" s="1" t="s">
        <v>1160</v>
      </c>
      <c r="B36" s="12"/>
      <c r="C36" s="12"/>
      <c r="D36" s="12"/>
      <c r="E36" s="12"/>
      <c r="F36" s="12"/>
      <c r="G36" s="12"/>
      <c r="H36" s="12"/>
    </row>
    <row r="37" spans="1:8">
      <c r="B37" s="12"/>
      <c r="C37" s="12"/>
      <c r="D37" s="12"/>
      <c r="E37" s="12"/>
      <c r="F37" s="12"/>
      <c r="G37" s="12"/>
      <c r="H37" s="12"/>
    </row>
    <row r="38" spans="1:8">
      <c r="B38" s="12"/>
      <c r="C38" s="12"/>
      <c r="D38" s="12"/>
      <c r="E38" s="12"/>
      <c r="F38" s="12"/>
      <c r="G38" s="12"/>
      <c r="H38" s="12"/>
    </row>
    <row r="39" spans="1:8">
      <c r="B39" s="12"/>
      <c r="C39" s="12"/>
      <c r="D39" s="12"/>
      <c r="E39" s="12"/>
      <c r="F39" s="12"/>
      <c r="G39" s="12"/>
      <c r="H39" s="12"/>
    </row>
    <row r="40" spans="1:8">
      <c r="B40" s="12"/>
      <c r="C40" s="12"/>
      <c r="D40" s="12"/>
      <c r="E40" s="12"/>
      <c r="F40" s="12"/>
      <c r="G40" s="12"/>
      <c r="H40" s="12"/>
    </row>
    <row r="41" spans="1:8">
      <c r="B41" s="12"/>
      <c r="C41" s="12"/>
      <c r="D41" s="12"/>
      <c r="E41" s="12"/>
      <c r="F41" s="12"/>
      <c r="G41" s="12"/>
      <c r="H41" s="12"/>
    </row>
    <row r="42" spans="1:8">
      <c r="B42" s="12"/>
      <c r="C42" s="12"/>
      <c r="D42" s="12"/>
      <c r="E42" s="12"/>
      <c r="F42" s="12"/>
      <c r="G42" s="12"/>
      <c r="H42" s="12"/>
    </row>
    <row r="43" spans="1:8">
      <c r="B43" s="12"/>
      <c r="C43" s="12"/>
      <c r="D43" s="12"/>
      <c r="E43" s="12"/>
      <c r="F43" s="12"/>
      <c r="G43" s="12"/>
      <c r="H43" s="12"/>
    </row>
    <row r="44" spans="1:8">
      <c r="B44" s="12"/>
      <c r="C44" s="12"/>
      <c r="D44" s="12"/>
      <c r="E44" s="12"/>
      <c r="F44" s="12"/>
      <c r="G44" s="12"/>
      <c r="H44" s="12"/>
    </row>
    <row r="45" spans="1:8">
      <c r="B45" s="12"/>
      <c r="C45" s="12"/>
      <c r="D45" s="12"/>
      <c r="E45" s="12"/>
      <c r="F45" s="12"/>
      <c r="G45" s="12"/>
      <c r="H45" s="12"/>
    </row>
    <row r="46" spans="1:8">
      <c r="B46" s="12"/>
      <c r="C46" s="12"/>
      <c r="D46" s="12"/>
      <c r="E46" s="12"/>
      <c r="F46" s="12"/>
      <c r="G46" s="12"/>
      <c r="H46" s="12"/>
    </row>
    <row r="47" spans="1:8">
      <c r="B47" s="12"/>
      <c r="C47" s="12"/>
      <c r="D47" s="12"/>
      <c r="E47" s="12"/>
      <c r="F47" s="12"/>
      <c r="G47" s="12"/>
      <c r="H47" s="12"/>
    </row>
    <row r="48" spans="1:8">
      <c r="B48" s="12"/>
      <c r="C48" s="12"/>
      <c r="D48" s="12"/>
      <c r="E48" s="12"/>
      <c r="F48" s="12"/>
      <c r="G48" s="12"/>
      <c r="H48" s="12"/>
    </row>
    <row r="49" spans="1:8">
      <c r="B49" s="12"/>
      <c r="C49" s="12"/>
      <c r="D49" s="12"/>
      <c r="E49" s="12"/>
      <c r="F49" s="12"/>
      <c r="G49" s="12"/>
      <c r="H49" s="12"/>
    </row>
    <row r="50" spans="1:8">
      <c r="B50" s="12"/>
      <c r="C50" s="12"/>
      <c r="D50" s="12"/>
      <c r="E50" s="12"/>
      <c r="F50" s="12"/>
      <c r="G50" s="12"/>
      <c r="H50" s="12"/>
    </row>
    <row r="51" spans="1:8">
      <c r="B51" s="12"/>
      <c r="C51" s="12"/>
      <c r="D51" s="12"/>
      <c r="E51" s="12"/>
      <c r="F51" s="12"/>
      <c r="G51" s="12"/>
      <c r="H51" s="12"/>
    </row>
    <row r="52" spans="1:8">
      <c r="A52" s="1" t="s">
        <v>1161</v>
      </c>
      <c r="B52" s="12"/>
      <c r="C52" s="12"/>
      <c r="D52" s="12"/>
      <c r="E52" s="12"/>
      <c r="F52" s="12"/>
      <c r="G52" s="12"/>
      <c r="H52" s="12"/>
    </row>
    <row r="53" spans="1:8">
      <c r="B53" s="12"/>
      <c r="C53" s="12"/>
      <c r="D53" s="12"/>
      <c r="E53" s="12"/>
      <c r="F53" s="12"/>
      <c r="G53" s="12"/>
      <c r="H53" s="12"/>
    </row>
    <row r="54" spans="1:8">
      <c r="A54" s="1" t="s">
        <v>1162</v>
      </c>
      <c r="B54" s="12"/>
      <c r="C54" s="12"/>
      <c r="D54" s="12"/>
      <c r="E54" s="12"/>
      <c r="F54" s="12"/>
      <c r="G54" s="12"/>
      <c r="H54" s="12"/>
    </row>
    <row r="55" spans="1:8">
      <c r="A55" s="1" t="s">
        <v>1280</v>
      </c>
      <c r="B55" s="12"/>
      <c r="C55" s="12"/>
      <c r="D55" s="12"/>
      <c r="E55" s="12"/>
      <c r="F55" s="12"/>
      <c r="G55" s="12"/>
      <c r="H55" s="12"/>
    </row>
    <row r="56" spans="1:8">
      <c r="A56" s="1" t="s">
        <v>1281</v>
      </c>
      <c r="B56" s="12"/>
      <c r="C56" s="12"/>
      <c r="D56" s="12"/>
      <c r="E56" s="12"/>
      <c r="F56" s="12"/>
      <c r="G56" s="12"/>
      <c r="H56" s="12"/>
    </row>
    <row r="57" spans="1:8">
      <c r="A57" s="1" t="s">
        <v>1282</v>
      </c>
      <c r="B57" s="12"/>
      <c r="C57" s="12"/>
      <c r="D57" s="12"/>
      <c r="E57" s="12"/>
      <c r="F57" s="12"/>
      <c r="G57" s="12"/>
      <c r="H57" s="12"/>
    </row>
    <row r="58" spans="1:8">
      <c r="B58" s="12"/>
      <c r="C58" s="12"/>
      <c r="D58" s="12"/>
      <c r="E58" s="12"/>
      <c r="F58" s="12"/>
      <c r="G58" s="12"/>
      <c r="H58" s="12"/>
    </row>
    <row r="59" spans="1:8">
      <c r="A59" s="1" t="s">
        <v>1163</v>
      </c>
      <c r="B59" s="12"/>
      <c r="C59" s="12"/>
      <c r="D59" s="12"/>
      <c r="E59" s="12"/>
      <c r="F59" s="12"/>
      <c r="G59" s="12"/>
      <c r="H59" s="12"/>
    </row>
    <row r="60" spans="1:8">
      <c r="B60" s="12"/>
      <c r="C60" s="12"/>
      <c r="D60" s="12"/>
      <c r="E60" s="12"/>
      <c r="F60" s="12"/>
      <c r="G60" s="12"/>
      <c r="H60" s="12"/>
    </row>
    <row r="61" spans="1:8">
      <c r="A61" s="1" t="s">
        <v>1164</v>
      </c>
      <c r="B61" s="12"/>
      <c r="C61" s="12"/>
      <c r="D61" s="12"/>
      <c r="E61" s="12"/>
      <c r="F61" s="12"/>
      <c r="G61" s="12"/>
      <c r="H61" s="12"/>
    </row>
    <row r="62" spans="1:8">
      <c r="A62" s="1" t="s">
        <v>1165</v>
      </c>
      <c r="B62" s="12"/>
      <c r="C62" s="12"/>
      <c r="D62" s="12"/>
      <c r="E62" s="12"/>
      <c r="F62" s="12"/>
      <c r="G62" s="12"/>
      <c r="H62" s="12"/>
    </row>
    <row r="63" spans="1:8">
      <c r="A63" s="1" t="s">
        <v>1283</v>
      </c>
      <c r="B63" s="12"/>
      <c r="C63" s="12"/>
      <c r="D63" s="12"/>
      <c r="E63" s="12"/>
      <c r="F63" s="12"/>
      <c r="G63" s="12"/>
      <c r="H63" s="12"/>
    </row>
    <row r="64" spans="1:8">
      <c r="A64" s="1" t="s">
        <v>1284</v>
      </c>
      <c r="B64" s="12"/>
      <c r="C64" s="12"/>
      <c r="D64" s="12"/>
      <c r="E64" s="12"/>
      <c r="F64" s="12"/>
      <c r="G64" s="12"/>
      <c r="H64" s="12"/>
    </row>
    <row r="65" spans="1:8">
      <c r="A65" s="1" t="s">
        <v>1285</v>
      </c>
      <c r="B65" s="12"/>
      <c r="C65" s="12"/>
      <c r="D65" s="12"/>
      <c r="E65" s="12"/>
      <c r="F65" s="12"/>
      <c r="G65" s="12"/>
      <c r="H65" s="12"/>
    </row>
    <row r="66" spans="1:8">
      <c r="B66" s="12"/>
      <c r="C66" s="12"/>
      <c r="D66" s="12"/>
      <c r="E66" s="12"/>
      <c r="F66" s="12"/>
      <c r="G66" s="12"/>
      <c r="H66" s="12"/>
    </row>
    <row r="67" spans="1:8">
      <c r="B67" s="12"/>
      <c r="C67" s="12"/>
      <c r="D67" s="12"/>
      <c r="E67" s="12"/>
      <c r="F67" s="12"/>
      <c r="G67" s="12"/>
      <c r="H67" s="12"/>
    </row>
    <row r="68" spans="1:8">
      <c r="A68" s="165" t="s">
        <v>1166</v>
      </c>
      <c r="B68" s="166"/>
      <c r="C68" s="166"/>
      <c r="D68" s="166"/>
      <c r="E68" s="166"/>
      <c r="F68" s="165" t="s">
        <v>2906</v>
      </c>
      <c r="G68" s="166"/>
      <c r="H68" s="166"/>
    </row>
    <row r="69" spans="1:8">
      <c r="B69" s="12"/>
      <c r="C69" s="12"/>
      <c r="D69" s="12"/>
      <c r="E69" s="12"/>
      <c r="F69" s="12"/>
      <c r="G69" s="12"/>
      <c r="H69" s="12"/>
    </row>
    <row r="70" spans="1:8">
      <c r="B70" s="12"/>
      <c r="C70" s="12"/>
      <c r="D70" s="12"/>
      <c r="E70" s="12"/>
      <c r="F70" s="12"/>
      <c r="G70" s="12"/>
      <c r="H70" s="12"/>
    </row>
    <row r="71" spans="1:8">
      <c r="B71" s="12"/>
      <c r="C71" s="12"/>
      <c r="D71" s="12"/>
      <c r="E71" s="12"/>
      <c r="F71" s="12"/>
      <c r="G71" s="12"/>
      <c r="H71" s="12"/>
    </row>
    <row r="72" spans="1:8">
      <c r="B72" s="12"/>
      <c r="C72" s="12"/>
      <c r="D72" s="12"/>
      <c r="E72" s="12"/>
      <c r="F72" s="12"/>
      <c r="G72" s="12"/>
      <c r="H72" s="12"/>
    </row>
    <row r="73" spans="1:8">
      <c r="B73" s="12"/>
      <c r="C73" s="12"/>
      <c r="D73" s="12"/>
      <c r="E73" s="12"/>
      <c r="F73" s="12"/>
      <c r="G73" s="12"/>
      <c r="H73" s="12"/>
    </row>
    <row r="74" spans="1:8">
      <c r="B74" s="12"/>
      <c r="C74" s="12"/>
      <c r="D74" s="12"/>
      <c r="E74" s="12"/>
      <c r="F74" s="12"/>
      <c r="G74" s="12"/>
      <c r="H74" s="12"/>
    </row>
    <row r="75" spans="1:8">
      <c r="B75" s="12"/>
      <c r="C75" s="12"/>
      <c r="D75" s="12"/>
      <c r="E75" s="12"/>
      <c r="F75" s="12"/>
      <c r="G75" s="12"/>
      <c r="H75" s="12"/>
    </row>
    <row r="76" spans="1:8">
      <c r="B76" s="12"/>
      <c r="C76" s="12"/>
      <c r="D76" s="12"/>
      <c r="E76" s="12"/>
      <c r="F76" s="12"/>
      <c r="G76" s="12"/>
      <c r="H76" s="12"/>
    </row>
    <row r="77" spans="1:8">
      <c r="B77" s="12"/>
      <c r="C77" s="12"/>
      <c r="D77" s="12"/>
      <c r="E77" s="12"/>
      <c r="F77" s="12"/>
      <c r="G77" s="12"/>
      <c r="H77" s="12"/>
    </row>
    <row r="78" spans="1:8">
      <c r="B78" s="12"/>
      <c r="C78" s="12"/>
      <c r="D78" s="12"/>
      <c r="E78" s="12"/>
      <c r="F78" s="12"/>
      <c r="G78" s="12"/>
      <c r="H78" s="12"/>
    </row>
    <row r="79" spans="1:8">
      <c r="B79" s="12"/>
      <c r="C79" s="12"/>
      <c r="D79" s="12"/>
      <c r="E79" s="12"/>
      <c r="F79" s="12"/>
      <c r="G79" s="12"/>
      <c r="H79" s="12"/>
    </row>
    <row r="80" spans="1:8">
      <c r="B80" s="12"/>
      <c r="C80" s="12"/>
      <c r="D80" s="12"/>
      <c r="E80" s="12"/>
      <c r="F80" s="12"/>
      <c r="G80" s="12"/>
      <c r="H80" s="12"/>
    </row>
    <row r="81" spans="1:8">
      <c r="A81" s="1" t="s">
        <v>1286</v>
      </c>
      <c r="B81" s="12"/>
      <c r="C81" s="12"/>
      <c r="D81" s="12"/>
      <c r="E81" s="12"/>
      <c r="F81" s="12"/>
      <c r="G81" s="12"/>
      <c r="H81" s="12"/>
    </row>
    <row r="82" spans="1:8">
      <c r="A82" s="1" t="s">
        <v>1287</v>
      </c>
      <c r="B82" s="12"/>
      <c r="C82" s="12"/>
      <c r="D82" s="12"/>
      <c r="E82" s="12"/>
      <c r="F82" s="12"/>
      <c r="G82" s="12"/>
      <c r="H82" s="12"/>
    </row>
    <row r="83" spans="1:8">
      <c r="B83" s="12"/>
      <c r="C83" s="12"/>
      <c r="D83" s="12"/>
      <c r="E83" s="12"/>
      <c r="F83" s="12"/>
      <c r="G83" s="12"/>
      <c r="H83" s="12"/>
    </row>
    <row r="84" spans="1:8">
      <c r="B84" s="12"/>
      <c r="C84" s="12"/>
      <c r="D84" s="12"/>
      <c r="E84" s="12"/>
      <c r="F84" s="12"/>
      <c r="G84" s="12"/>
      <c r="H84" s="12"/>
    </row>
    <row r="85" spans="1:8">
      <c r="B85" s="12"/>
      <c r="C85" s="12"/>
      <c r="D85" s="12"/>
      <c r="E85" s="12"/>
      <c r="F85" s="12"/>
      <c r="G85" s="12"/>
      <c r="H85" s="12"/>
    </row>
    <row r="86" spans="1:8">
      <c r="B86" s="12"/>
      <c r="C86" s="12"/>
      <c r="D86" s="12"/>
      <c r="E86" s="12"/>
      <c r="F86" s="12"/>
      <c r="G86" s="12"/>
      <c r="H86" s="12"/>
    </row>
    <row r="87" spans="1:8">
      <c r="B87" s="12"/>
      <c r="C87" s="12"/>
      <c r="D87" s="12"/>
      <c r="E87" s="12"/>
      <c r="F87" s="12"/>
      <c r="G87" s="12"/>
      <c r="H87" s="12"/>
    </row>
    <row r="88" spans="1:8">
      <c r="B88" s="12"/>
      <c r="C88" s="12"/>
      <c r="D88" s="12"/>
      <c r="E88" s="12"/>
      <c r="F88" s="12"/>
      <c r="G88" s="12"/>
      <c r="H88" s="12"/>
    </row>
    <row r="89" spans="1:8">
      <c r="B89" s="12"/>
      <c r="C89" s="12"/>
      <c r="D89" s="12"/>
      <c r="E89" s="12"/>
      <c r="F89" s="12"/>
      <c r="G89" s="12"/>
      <c r="H89" s="12"/>
    </row>
    <row r="90" spans="1:8">
      <c r="B90" s="12"/>
      <c r="C90" s="12"/>
      <c r="D90" s="12"/>
      <c r="E90" s="12"/>
      <c r="F90" s="12"/>
      <c r="G90" s="12"/>
      <c r="H90" s="12"/>
    </row>
    <row r="91" spans="1:8">
      <c r="B91" s="12"/>
      <c r="C91" s="12"/>
      <c r="D91" s="12"/>
      <c r="E91" s="12"/>
      <c r="F91" s="12"/>
      <c r="G91" s="12"/>
      <c r="H91" s="12"/>
    </row>
    <row r="92" spans="1:8">
      <c r="B92" s="12"/>
      <c r="C92" s="12"/>
      <c r="D92" s="12"/>
      <c r="E92" s="12"/>
      <c r="F92" s="12"/>
      <c r="G92" s="12"/>
      <c r="H92" s="12"/>
    </row>
    <row r="93" spans="1:8">
      <c r="B93" s="12"/>
      <c r="C93" s="12"/>
      <c r="D93" s="12"/>
      <c r="E93" s="12"/>
      <c r="F93" s="12"/>
      <c r="G93" s="12"/>
      <c r="H93" s="12"/>
    </row>
    <row r="94" spans="1:8">
      <c r="B94" s="12"/>
      <c r="C94" s="12"/>
      <c r="D94" s="12"/>
      <c r="E94" s="12"/>
      <c r="F94" s="12"/>
      <c r="G94" s="12"/>
      <c r="H94" s="12"/>
    </row>
    <row r="95" spans="1:8">
      <c r="B95" s="12"/>
      <c r="C95" s="12"/>
      <c r="D95" s="12"/>
      <c r="E95" s="12"/>
      <c r="F95" s="12"/>
      <c r="G95" s="12"/>
      <c r="H95" s="12"/>
    </row>
    <row r="96" spans="1:8">
      <c r="A96" s="167" t="s">
        <v>1132</v>
      </c>
      <c r="B96" s="168"/>
      <c r="C96" s="168"/>
      <c r="D96" s="168"/>
      <c r="E96" s="168"/>
      <c r="F96" s="168"/>
      <c r="G96" s="168"/>
      <c r="H96" s="168"/>
    </row>
    <row r="97" spans="1:8">
      <c r="A97" s="168" t="s">
        <v>1133</v>
      </c>
      <c r="B97" s="168"/>
      <c r="C97" s="168"/>
      <c r="D97" s="168"/>
      <c r="E97" s="168"/>
      <c r="F97" s="168"/>
      <c r="G97" s="168"/>
      <c r="H97" s="168"/>
    </row>
    <row r="98" spans="1:8">
      <c r="A98" s="168" t="s">
        <v>1134</v>
      </c>
      <c r="B98" s="168"/>
      <c r="C98" s="168"/>
      <c r="D98" s="168"/>
      <c r="E98" s="168"/>
      <c r="F98" s="168"/>
      <c r="G98" s="168"/>
      <c r="H98" s="168"/>
    </row>
    <row r="99" spans="1:8">
      <c r="A99" s="168" t="s">
        <v>1135</v>
      </c>
      <c r="B99" s="168"/>
      <c r="C99" s="168"/>
      <c r="D99" s="168"/>
      <c r="E99" s="168"/>
      <c r="F99" s="168"/>
      <c r="G99" s="168"/>
      <c r="H99" s="168"/>
    </row>
    <row r="100" spans="1:8">
      <c r="A100" s="168" t="s">
        <v>1136</v>
      </c>
      <c r="B100" s="168"/>
      <c r="C100" s="168"/>
      <c r="D100" s="169" t="s">
        <v>1137</v>
      </c>
      <c r="E100" s="168"/>
      <c r="F100" s="168"/>
      <c r="G100" s="168"/>
      <c r="H100" s="168"/>
    </row>
    <row r="101" spans="1:8">
      <c r="A101" s="168" t="s">
        <v>1138</v>
      </c>
      <c r="B101" s="168"/>
      <c r="C101" s="168"/>
      <c r="D101" s="168"/>
      <c r="E101" s="168"/>
      <c r="F101" s="168"/>
      <c r="G101" s="168"/>
      <c r="H101" s="168"/>
    </row>
    <row r="102" spans="1:8">
      <c r="A102" s="168" t="s">
        <v>1139</v>
      </c>
      <c r="B102" s="168"/>
      <c r="C102" s="168"/>
      <c r="D102" s="168"/>
      <c r="E102" s="168"/>
      <c r="F102" s="168"/>
      <c r="G102" s="168"/>
      <c r="H102" s="168"/>
    </row>
    <row r="103" spans="1:8">
      <c r="A103" s="168"/>
      <c r="B103" s="168"/>
      <c r="C103" s="168"/>
      <c r="D103" s="168"/>
      <c r="E103" s="168"/>
      <c r="F103" s="168"/>
      <c r="G103" s="168"/>
      <c r="H103" s="168"/>
    </row>
    <row r="104" spans="1:8">
      <c r="A104" s="167" t="s">
        <v>1140</v>
      </c>
      <c r="B104" s="168"/>
      <c r="C104" s="168"/>
      <c r="D104" s="168"/>
      <c r="E104" s="168"/>
      <c r="F104" s="168"/>
      <c r="G104" s="168"/>
      <c r="H104" s="168"/>
    </row>
    <row r="105" spans="1:8">
      <c r="A105" s="168" t="s">
        <v>1141</v>
      </c>
      <c r="B105" s="168"/>
      <c r="C105" s="168"/>
      <c r="D105" s="168"/>
      <c r="E105" s="168"/>
      <c r="F105" s="168"/>
      <c r="G105" s="168"/>
      <c r="H105" s="168"/>
    </row>
    <row r="106" spans="1:8">
      <c r="A106" s="168" t="s">
        <v>1142</v>
      </c>
      <c r="B106" s="168"/>
      <c r="C106" s="168"/>
      <c r="D106" s="168"/>
      <c r="E106" s="168"/>
      <c r="F106" s="168"/>
      <c r="G106" s="168"/>
      <c r="H106" s="168"/>
    </row>
    <row r="107" spans="1:8">
      <c r="A107" s="168" t="s">
        <v>1143</v>
      </c>
      <c r="B107" s="168"/>
      <c r="C107" s="168"/>
      <c r="D107" s="168"/>
      <c r="E107" s="168"/>
      <c r="F107" s="168"/>
      <c r="G107" s="168"/>
      <c r="H107" s="168"/>
    </row>
    <row r="108" spans="1:8">
      <c r="A108" s="168" t="s">
        <v>1144</v>
      </c>
      <c r="B108" s="168"/>
      <c r="C108" s="168"/>
      <c r="D108" s="168" t="s">
        <v>1137</v>
      </c>
      <c r="E108" s="168" t="s">
        <v>1145</v>
      </c>
      <c r="F108" s="168"/>
      <c r="G108" s="168"/>
      <c r="H108" s="168"/>
    </row>
    <row r="109" spans="1:8">
      <c r="A109" s="168"/>
      <c r="B109" s="168"/>
      <c r="C109" s="168"/>
      <c r="D109" s="168"/>
      <c r="E109" s="168"/>
      <c r="F109" s="168"/>
      <c r="G109" s="168"/>
      <c r="H109" s="168"/>
    </row>
    <row r="110" spans="1:8">
      <c r="A110" s="167" t="s">
        <v>1146</v>
      </c>
      <c r="B110" s="168"/>
      <c r="C110" s="168"/>
      <c r="D110" s="168"/>
      <c r="E110" s="168"/>
      <c r="F110" s="168"/>
      <c r="G110" s="168"/>
      <c r="H110" s="168"/>
    </row>
    <row r="111" spans="1:8">
      <c r="A111" s="168" t="s">
        <v>1147</v>
      </c>
      <c r="B111" s="168"/>
      <c r="C111" s="168"/>
      <c r="D111" s="168"/>
      <c r="E111" s="168"/>
      <c r="F111" s="168"/>
      <c r="G111" s="168"/>
      <c r="H111" s="168"/>
    </row>
    <row r="112" spans="1:8">
      <c r="A112" s="168" t="s">
        <v>1148</v>
      </c>
      <c r="B112" s="168"/>
      <c r="C112" s="168"/>
      <c r="D112" s="168"/>
      <c r="E112" s="168"/>
      <c r="F112" s="168"/>
      <c r="G112" s="168"/>
      <c r="H112" s="168"/>
    </row>
    <row r="113" spans="1:8">
      <c r="A113" s="168" t="s">
        <v>1149</v>
      </c>
      <c r="B113" s="168"/>
      <c r="C113" s="170" t="s">
        <v>1150</v>
      </c>
      <c r="D113" s="168"/>
      <c r="E113" s="168"/>
      <c r="F113" s="168"/>
      <c r="G113" s="168"/>
      <c r="H113" s="168"/>
    </row>
    <row r="114" spans="1:8">
      <c r="A114" s="168"/>
      <c r="B114" s="168"/>
      <c r="C114" s="168"/>
      <c r="D114" s="168"/>
      <c r="E114" s="168"/>
      <c r="F114" s="168"/>
      <c r="G114" s="168"/>
      <c r="H114" s="168"/>
    </row>
    <row r="115" spans="1:8">
      <c r="A115" s="167" t="s">
        <v>1151</v>
      </c>
      <c r="B115" s="168"/>
      <c r="C115" s="168"/>
      <c r="D115" s="168"/>
      <c r="E115" s="168"/>
      <c r="F115" s="168"/>
      <c r="G115" s="168"/>
      <c r="H115" s="168"/>
    </row>
    <row r="116" spans="1:8">
      <c r="A116" s="168" t="s">
        <v>1152</v>
      </c>
      <c r="B116" s="168"/>
      <c r="C116" s="168"/>
      <c r="D116" s="168"/>
      <c r="E116" s="168"/>
      <c r="F116" s="168"/>
      <c r="G116" s="168"/>
      <c r="H116" s="168"/>
    </row>
    <row r="117" spans="1:8">
      <c r="A117" s="168" t="s">
        <v>1153</v>
      </c>
      <c r="B117" s="168"/>
      <c r="C117" s="168"/>
      <c r="D117" s="168"/>
      <c r="E117" s="168"/>
      <c r="F117" s="168"/>
      <c r="G117" s="168"/>
      <c r="H117" s="168"/>
    </row>
    <row r="118" spans="1:8">
      <c r="A118" s="168" t="s">
        <v>1154</v>
      </c>
      <c r="B118" s="168"/>
      <c r="C118" s="168"/>
      <c r="D118" s="168"/>
      <c r="E118" s="168"/>
      <c r="F118" s="168"/>
      <c r="G118" s="168"/>
      <c r="H118" s="168"/>
    </row>
    <row r="119" spans="1:8">
      <c r="A119" s="168" t="s">
        <v>1155</v>
      </c>
      <c r="B119" s="168"/>
      <c r="C119" s="168"/>
      <c r="D119" s="168"/>
      <c r="E119" s="168"/>
      <c r="F119" s="168"/>
      <c r="G119" s="168"/>
      <c r="H119" s="168"/>
    </row>
    <row r="120" spans="1:8">
      <c r="A120" s="168"/>
      <c r="B120" s="168"/>
      <c r="C120" s="168"/>
      <c r="D120" s="168"/>
      <c r="E120" s="168"/>
      <c r="F120" s="168"/>
      <c r="G120" s="168"/>
      <c r="H120" s="168"/>
    </row>
    <row r="121" spans="1:8">
      <c r="A121" s="168"/>
      <c r="B121" s="168"/>
      <c r="C121" s="168"/>
      <c r="D121" s="168"/>
      <c r="E121" s="169" t="s">
        <v>782</v>
      </c>
      <c r="F121" s="168" t="s">
        <v>1288</v>
      </c>
      <c r="G121" s="168"/>
      <c r="H121" s="168"/>
    </row>
    <row r="122" spans="1:8">
      <c r="A122" s="168"/>
      <c r="B122" s="168"/>
      <c r="C122" s="168"/>
      <c r="D122" s="168"/>
      <c r="E122" s="168"/>
      <c r="F122" s="168" t="s">
        <v>1289</v>
      </c>
      <c r="G122" s="168"/>
      <c r="H122" s="168"/>
    </row>
    <row r="123" spans="1:8">
      <c r="A123" s="168"/>
      <c r="B123" s="168"/>
      <c r="C123" s="168"/>
      <c r="D123" s="168"/>
      <c r="E123" s="168"/>
      <c r="F123" s="168" t="s">
        <v>1290</v>
      </c>
      <c r="G123" s="168"/>
      <c r="H123" s="168"/>
    </row>
    <row r="124" spans="1:8">
      <c r="A124" s="168"/>
      <c r="B124" s="168"/>
      <c r="C124" s="168"/>
      <c r="D124" s="168"/>
      <c r="E124" s="168"/>
      <c r="F124" s="168" t="s">
        <v>1291</v>
      </c>
      <c r="G124" s="168"/>
      <c r="H124" s="168"/>
    </row>
    <row r="125" spans="1:8">
      <c r="A125" s="168"/>
      <c r="B125" s="168"/>
      <c r="C125" s="168"/>
      <c r="D125" s="168"/>
      <c r="E125" s="168"/>
      <c r="F125" s="168" t="s">
        <v>1292</v>
      </c>
      <c r="G125" s="168"/>
      <c r="H125" s="168"/>
    </row>
    <row r="126" spans="1:8">
      <c r="A126" s="168"/>
      <c r="B126" s="168"/>
      <c r="C126" s="168"/>
      <c r="D126" s="168"/>
      <c r="E126" s="168"/>
      <c r="F126" s="168" t="s">
        <v>1293</v>
      </c>
      <c r="G126" s="168"/>
      <c r="H126" s="168"/>
    </row>
    <row r="127" spans="1:8">
      <c r="A127" s="168"/>
      <c r="B127" s="169" t="s">
        <v>677</v>
      </c>
      <c r="C127" s="168"/>
      <c r="D127" s="168"/>
      <c r="E127" s="168"/>
      <c r="F127" s="168"/>
      <c r="G127" s="168"/>
      <c r="H127" s="168"/>
    </row>
    <row r="128" spans="1:8">
      <c r="A128" s="168"/>
      <c r="B128" s="168"/>
      <c r="C128" s="168"/>
      <c r="D128" s="168"/>
      <c r="E128" s="168"/>
      <c r="F128" s="168" t="s">
        <v>1294</v>
      </c>
      <c r="G128" s="168"/>
      <c r="H128" s="168"/>
    </row>
    <row r="129" spans="1:8">
      <c r="A129" s="168"/>
      <c r="B129" s="168"/>
      <c r="C129" s="168"/>
      <c r="D129" s="168"/>
      <c r="E129" s="168"/>
      <c r="F129" s="168" t="s">
        <v>1295</v>
      </c>
      <c r="G129" s="168"/>
      <c r="H129" s="168"/>
    </row>
    <row r="130" spans="1:8">
      <c r="A130" s="168"/>
      <c r="B130" s="168"/>
      <c r="C130" s="168"/>
      <c r="D130" s="168"/>
      <c r="E130" s="168"/>
      <c r="F130" s="168" t="s">
        <v>1296</v>
      </c>
      <c r="G130" s="168"/>
      <c r="H130" s="168"/>
    </row>
    <row r="131" spans="1:8">
      <c r="A131" s="168"/>
      <c r="B131" s="168"/>
      <c r="C131" s="168"/>
      <c r="D131" s="168"/>
      <c r="E131" s="168"/>
      <c r="F131" s="168"/>
      <c r="G131" s="168"/>
      <c r="H131" s="168"/>
    </row>
    <row r="132" spans="1:8">
      <c r="A132" s="168"/>
      <c r="B132" s="168"/>
      <c r="C132" s="168"/>
      <c r="D132" s="168"/>
      <c r="E132" s="168"/>
      <c r="F132" s="168"/>
      <c r="G132" s="168"/>
      <c r="H132" s="168"/>
    </row>
    <row r="133" spans="1:8">
      <c r="A133" s="168"/>
      <c r="B133" s="168"/>
      <c r="C133" s="168"/>
      <c r="D133" s="168"/>
      <c r="E133" s="168"/>
      <c r="F133" s="168"/>
      <c r="G133" s="168"/>
      <c r="H133" s="168"/>
    </row>
    <row r="134" spans="1:8">
      <c r="A134" s="168"/>
      <c r="B134" s="168"/>
      <c r="C134" s="168"/>
      <c r="D134" s="168"/>
      <c r="E134" s="168"/>
      <c r="F134" s="168"/>
      <c r="G134" s="168"/>
      <c r="H134" s="168"/>
    </row>
    <row r="136" spans="1:8">
      <c r="A136" s="165" t="s">
        <v>1250</v>
      </c>
      <c r="B136" s="166"/>
      <c r="C136" s="166"/>
      <c r="D136" s="166"/>
      <c r="E136" s="166"/>
      <c r="F136" s="165" t="s">
        <v>2906</v>
      </c>
      <c r="G136" s="166"/>
      <c r="H136" s="166"/>
    </row>
    <row r="149" spans="1:1">
      <c r="A149" s="1" t="s">
        <v>271</v>
      </c>
    </row>
    <row r="151" spans="1:1">
      <c r="A151" s="1" t="s">
        <v>1251</v>
      </c>
    </row>
    <row r="152" spans="1:1">
      <c r="A152" s="1" t="s">
        <v>1252</v>
      </c>
    </row>
    <row r="166" spans="1:8">
      <c r="A166" s="12" t="s">
        <v>1253</v>
      </c>
      <c r="B166" s="12"/>
      <c r="C166" s="12"/>
      <c r="D166" s="12"/>
      <c r="E166" s="12"/>
    </row>
    <row r="167" spans="1:8">
      <c r="A167" s="1" t="s">
        <v>1254</v>
      </c>
    </row>
    <row r="168" spans="1:8">
      <c r="A168" s="1" t="s">
        <v>1255</v>
      </c>
    </row>
    <row r="169" spans="1:8">
      <c r="A169" s="1" t="s">
        <v>1256</v>
      </c>
    </row>
    <row r="170" spans="1:8">
      <c r="A170" s="1" t="s">
        <v>1257</v>
      </c>
    </row>
    <row r="172" spans="1:8">
      <c r="A172" s="186" t="s">
        <v>1258</v>
      </c>
      <c r="B172" s="186"/>
      <c r="C172" s="186"/>
      <c r="D172" s="186"/>
      <c r="E172" s="186"/>
      <c r="F172" s="186"/>
      <c r="G172" s="186"/>
      <c r="H172" s="186"/>
    </row>
    <row r="188" spans="1:1">
      <c r="A188" s="1" t="s">
        <v>271</v>
      </c>
    </row>
    <row r="203" spans="1:8">
      <c r="A203" s="168" t="s">
        <v>1259</v>
      </c>
    </row>
    <row r="204" spans="1:8">
      <c r="A204" s="168" t="s">
        <v>1260</v>
      </c>
    </row>
    <row r="205" spans="1:8">
      <c r="A205" s="168" t="s">
        <v>1261</v>
      </c>
    </row>
    <row r="206" spans="1:8">
      <c r="A206" s="180" t="s">
        <v>1262</v>
      </c>
    </row>
    <row r="208" spans="1:8">
      <c r="A208" s="165" t="s">
        <v>1167</v>
      </c>
      <c r="B208" s="166"/>
      <c r="C208" s="166"/>
      <c r="D208" s="166"/>
      <c r="E208" s="166"/>
      <c r="F208" s="166"/>
      <c r="G208" s="166"/>
      <c r="H208" s="166"/>
    </row>
    <row r="220" spans="1:1">
      <c r="A220" s="1" t="s">
        <v>271</v>
      </c>
    </row>
    <row r="222" spans="1:1">
      <c r="A222" s="1" t="s">
        <v>1127</v>
      </c>
    </row>
    <row r="223" spans="1:1">
      <c r="A223" s="1" t="s">
        <v>1128</v>
      </c>
    </row>
    <row r="224" spans="1:1">
      <c r="A224" s="1" t="s">
        <v>1129</v>
      </c>
    </row>
    <row r="225" spans="1:8">
      <c r="H225" s="1" t="s">
        <v>1297</v>
      </c>
    </row>
    <row r="226" spans="1:8">
      <c r="H226" s="1" t="s">
        <v>1298</v>
      </c>
    </row>
    <row r="227" spans="1:8">
      <c r="H227" s="1" t="s">
        <v>1299</v>
      </c>
    </row>
    <row r="228" spans="1:8">
      <c r="H228" s="1" t="s">
        <v>1300</v>
      </c>
    </row>
    <row r="229" spans="1:8">
      <c r="H229" s="1" t="s">
        <v>1301</v>
      </c>
    </row>
    <row r="230" spans="1:8">
      <c r="H230" s="1" t="s">
        <v>1302</v>
      </c>
    </row>
    <row r="231" spans="1:8">
      <c r="H231" s="1" t="s">
        <v>1303</v>
      </c>
    </row>
    <row r="232" spans="1:8">
      <c r="H232" s="1" t="s">
        <v>1304</v>
      </c>
    </row>
    <row r="233" spans="1:8">
      <c r="H233" s="1" t="s">
        <v>1305</v>
      </c>
    </row>
    <row r="234" spans="1:8">
      <c r="H234" s="1" t="s">
        <v>1306</v>
      </c>
    </row>
    <row r="235" spans="1:8">
      <c r="H235" s="1" t="s">
        <v>1307</v>
      </c>
    </row>
    <row r="236" spans="1:8">
      <c r="H236" s="1" t="s">
        <v>1308</v>
      </c>
    </row>
    <row r="237" spans="1:8">
      <c r="H237" s="1" t="s">
        <v>1309</v>
      </c>
    </row>
    <row r="238" spans="1:8">
      <c r="H238" s="1" t="s">
        <v>1310</v>
      </c>
    </row>
    <row r="239" spans="1:8">
      <c r="H239" s="1" t="s">
        <v>1311</v>
      </c>
    </row>
    <row r="240" spans="1:8">
      <c r="A240" s="1" t="s">
        <v>1130</v>
      </c>
      <c r="H240" s="1" t="s">
        <v>1312</v>
      </c>
    </row>
    <row r="241" spans="1:8">
      <c r="A241" s="1" t="s">
        <v>1131</v>
      </c>
      <c r="H241" s="1" t="s">
        <v>1313</v>
      </c>
    </row>
    <row r="245" spans="1:8">
      <c r="A245" s="165" t="s">
        <v>1168</v>
      </c>
      <c r="B245" s="165"/>
      <c r="C245" s="165"/>
      <c r="D245" s="165"/>
      <c r="E245" s="165"/>
      <c r="F245" s="165"/>
      <c r="G245" s="165"/>
      <c r="H245" s="165"/>
    </row>
    <row r="275" spans="1:26" customFormat="1" ht="34">
      <c r="A275" s="167"/>
      <c r="B275" s="171"/>
      <c r="C275" s="176" t="s">
        <v>1169</v>
      </c>
      <c r="D275" s="176" t="s">
        <v>1170</v>
      </c>
      <c r="E275" s="176" t="s">
        <v>1194</v>
      </c>
      <c r="F275" s="176" t="s">
        <v>1195</v>
      </c>
      <c r="G275" s="168"/>
      <c r="H275" s="168"/>
      <c r="I275" s="168"/>
      <c r="J275" s="168"/>
      <c r="K275" s="168"/>
      <c r="L275" s="168"/>
      <c r="M275" s="168"/>
      <c r="N275" s="168"/>
      <c r="O275" s="168"/>
      <c r="P275" s="168"/>
      <c r="Q275" s="168"/>
      <c r="R275" s="168"/>
      <c r="S275" s="168"/>
      <c r="T275" s="168"/>
      <c r="U275" s="168"/>
      <c r="V275" s="168"/>
      <c r="W275" s="168"/>
      <c r="X275" s="168"/>
      <c r="Y275" s="168"/>
      <c r="Z275" s="168"/>
    </row>
    <row r="276" spans="1:26" customFormat="1">
      <c r="A276" s="167"/>
      <c r="B276" s="171" t="s">
        <v>1171</v>
      </c>
      <c r="C276" s="172">
        <v>6</v>
      </c>
      <c r="D276" s="172">
        <v>6</v>
      </c>
      <c r="E276" s="173" t="s">
        <v>1172</v>
      </c>
      <c r="F276" s="174" t="s">
        <v>1173</v>
      </c>
      <c r="G276" s="168"/>
      <c r="H276" s="168"/>
      <c r="I276" s="168"/>
      <c r="J276" s="168"/>
      <c r="K276" s="168"/>
      <c r="L276" s="168"/>
      <c r="M276" s="168"/>
      <c r="N276" s="168"/>
      <c r="O276" s="168"/>
      <c r="P276" s="168"/>
      <c r="Q276" s="168"/>
      <c r="R276" s="168"/>
      <c r="S276" s="168"/>
      <c r="T276" s="168"/>
      <c r="U276" s="168"/>
      <c r="V276" s="168"/>
      <c r="W276" s="168"/>
      <c r="X276" s="168"/>
      <c r="Y276" s="168"/>
      <c r="Z276" s="168"/>
    </row>
    <row r="277" spans="1:26" customFormat="1">
      <c r="A277" s="167"/>
      <c r="B277" s="171" t="s">
        <v>1174</v>
      </c>
      <c r="C277" s="172">
        <v>10</v>
      </c>
      <c r="D277" s="172">
        <v>20</v>
      </c>
      <c r="E277" s="174" t="s">
        <v>1175</v>
      </c>
      <c r="F277" s="173" t="s">
        <v>1176</v>
      </c>
      <c r="G277" s="168"/>
      <c r="H277" s="168"/>
      <c r="I277" s="168"/>
      <c r="J277" s="168"/>
      <c r="K277" s="168"/>
      <c r="L277" s="168"/>
      <c r="M277" s="168"/>
      <c r="N277" s="168"/>
      <c r="O277" s="168"/>
      <c r="P277" s="168"/>
      <c r="Q277" s="168"/>
      <c r="R277" s="168"/>
      <c r="S277" s="168"/>
      <c r="T277" s="168"/>
      <c r="U277" s="168"/>
      <c r="V277" s="168"/>
      <c r="W277" s="168"/>
      <c r="X277" s="168"/>
      <c r="Y277" s="168"/>
      <c r="Z277" s="168"/>
    </row>
    <row r="278" spans="1:26" customFormat="1">
      <c r="A278" s="167"/>
      <c r="B278" s="168"/>
      <c r="C278" s="168"/>
      <c r="D278" s="168"/>
      <c r="E278" s="168"/>
      <c r="F278" s="168"/>
      <c r="G278" s="168"/>
      <c r="H278" s="168"/>
      <c r="I278" s="168"/>
      <c r="J278" s="168"/>
      <c r="K278" s="168"/>
      <c r="L278" s="168"/>
      <c r="M278" s="168"/>
      <c r="N278" s="168"/>
      <c r="O278" s="168"/>
      <c r="P278" s="168"/>
      <c r="Q278" s="168"/>
      <c r="R278" s="168"/>
      <c r="S278" s="168"/>
      <c r="T278" s="168"/>
      <c r="U278" s="168"/>
      <c r="V278" s="168"/>
      <c r="W278" s="168"/>
      <c r="X278" s="168"/>
      <c r="Y278" s="168"/>
      <c r="Z278" s="168"/>
    </row>
    <row r="279" spans="1:26" customFormat="1">
      <c r="A279" s="175" t="s">
        <v>1177</v>
      </c>
      <c r="B279" s="168"/>
      <c r="C279" s="168"/>
      <c r="D279" s="168"/>
      <c r="E279" s="168"/>
      <c r="F279" s="168"/>
      <c r="G279" s="168"/>
      <c r="H279" s="168"/>
      <c r="I279" s="168"/>
      <c r="J279" s="168"/>
      <c r="K279" s="168"/>
      <c r="L279" s="168"/>
      <c r="M279" s="168"/>
      <c r="N279" s="168"/>
      <c r="O279" s="168"/>
      <c r="P279" s="168"/>
      <c r="Q279" s="168"/>
      <c r="R279" s="168"/>
      <c r="S279" s="168"/>
      <c r="T279" s="168"/>
      <c r="U279" s="168"/>
      <c r="V279" s="168"/>
      <c r="W279" s="168"/>
      <c r="X279" s="168"/>
      <c r="Y279" s="168"/>
      <c r="Z279" s="168"/>
    </row>
    <row r="280" spans="1:26" customFormat="1">
      <c r="A280" s="168" t="s">
        <v>1178</v>
      </c>
      <c r="B280" s="168"/>
      <c r="C280" s="168"/>
      <c r="D280" s="168"/>
      <c r="E280" s="168"/>
      <c r="F280" s="168"/>
      <c r="G280" s="168"/>
      <c r="H280" s="168"/>
      <c r="I280" s="168"/>
      <c r="J280" s="168"/>
      <c r="K280" s="168"/>
      <c r="L280" s="168"/>
      <c r="M280" s="168"/>
      <c r="N280" s="168"/>
      <c r="O280" s="168"/>
      <c r="P280" s="168"/>
      <c r="Q280" s="168"/>
      <c r="R280" s="168"/>
      <c r="S280" s="168"/>
      <c r="T280" s="168"/>
      <c r="U280" s="168"/>
      <c r="V280" s="168"/>
      <c r="W280" s="168"/>
      <c r="X280" s="168"/>
      <c r="Y280" s="168"/>
      <c r="Z280" s="168"/>
    </row>
    <row r="281" spans="1:26" customFormat="1">
      <c r="A281" s="167"/>
      <c r="B281" s="168"/>
      <c r="C281" s="168"/>
      <c r="D281" s="168"/>
      <c r="E281" s="168"/>
      <c r="F281" s="168"/>
      <c r="G281" s="168"/>
      <c r="H281" s="168"/>
      <c r="I281" s="168"/>
      <c r="J281" s="168"/>
      <c r="K281" s="168"/>
      <c r="L281" s="168"/>
      <c r="M281" s="168"/>
      <c r="N281" s="168"/>
      <c r="O281" s="168"/>
      <c r="P281" s="168"/>
      <c r="Q281" s="168"/>
      <c r="R281" s="168"/>
      <c r="S281" s="168"/>
      <c r="T281" s="168"/>
      <c r="U281" s="168"/>
      <c r="V281" s="168"/>
      <c r="W281" s="168"/>
      <c r="X281" s="168"/>
      <c r="Y281" s="168"/>
      <c r="Z281" s="168"/>
    </row>
    <row r="282" spans="1:26" customFormat="1">
      <c r="A282" s="167"/>
      <c r="B282" s="168"/>
      <c r="C282" s="168"/>
      <c r="D282" s="177">
        <f>2600</f>
        <v>2600</v>
      </c>
      <c r="E282" s="1"/>
      <c r="F282" s="168"/>
      <c r="G282" s="168" t="s">
        <v>1179</v>
      </c>
      <c r="H282" s="168"/>
      <c r="I282" s="168"/>
      <c r="J282" s="168"/>
      <c r="K282" s="168"/>
      <c r="L282" s="168"/>
      <c r="M282" s="168"/>
      <c r="N282" s="168"/>
      <c r="O282" s="168"/>
      <c r="P282" s="168"/>
      <c r="Q282" s="168"/>
      <c r="R282" s="168"/>
      <c r="S282" s="168"/>
      <c r="T282" s="168"/>
      <c r="U282" s="168"/>
      <c r="V282" s="168"/>
      <c r="W282" s="168"/>
      <c r="X282" s="168"/>
      <c r="Y282" s="168"/>
      <c r="Z282" s="168"/>
    </row>
    <row r="283" spans="1:26" customFormat="1">
      <c r="A283" s="167"/>
      <c r="B283" s="168"/>
      <c r="C283" s="168"/>
      <c r="D283" s="177">
        <f>1600</f>
        <v>1600</v>
      </c>
      <c r="E283" s="1"/>
      <c r="F283" s="168"/>
      <c r="G283" s="168" t="s">
        <v>1180</v>
      </c>
      <c r="H283" s="168"/>
      <c r="I283" s="168"/>
      <c r="J283" s="168"/>
      <c r="K283" s="168"/>
      <c r="L283" s="168"/>
      <c r="M283" s="168"/>
      <c r="N283" s="168"/>
      <c r="O283" s="168"/>
      <c r="P283" s="168"/>
      <c r="Q283" s="168"/>
      <c r="R283" s="168"/>
      <c r="S283" s="168"/>
      <c r="T283" s="168"/>
      <c r="U283" s="168"/>
      <c r="V283" s="168"/>
      <c r="W283" s="168"/>
      <c r="X283" s="168"/>
      <c r="Y283" s="168"/>
      <c r="Z283" s="168"/>
    </row>
    <row r="284" spans="1:26" customFormat="1">
      <c r="A284" s="167"/>
      <c r="B284" s="168"/>
      <c r="C284" s="168"/>
      <c r="D284" s="168"/>
      <c r="E284" s="168"/>
      <c r="F284" s="168"/>
      <c r="G284" s="168"/>
      <c r="H284" s="168"/>
      <c r="I284" s="168"/>
      <c r="J284" s="168"/>
      <c r="K284" s="168"/>
      <c r="L284" s="168"/>
      <c r="M284" s="168"/>
      <c r="N284" s="168"/>
      <c r="O284" s="168"/>
      <c r="P284" s="168"/>
      <c r="Q284" s="168"/>
      <c r="R284" s="168"/>
      <c r="S284" s="168"/>
      <c r="T284" s="168"/>
      <c r="U284" s="168"/>
      <c r="V284" s="168"/>
      <c r="W284" s="168"/>
      <c r="X284" s="168"/>
      <c r="Y284" s="168"/>
      <c r="Z284" s="168"/>
    </row>
    <row r="285" spans="1:26" customFormat="1">
      <c r="A285" s="175" t="s">
        <v>1181</v>
      </c>
      <c r="B285" s="168"/>
      <c r="C285" s="168"/>
      <c r="D285" s="168"/>
      <c r="E285" s="168"/>
      <c r="F285" s="168"/>
      <c r="G285" s="168"/>
      <c r="H285" s="168"/>
      <c r="I285" s="168"/>
      <c r="J285" s="168"/>
      <c r="K285" s="168"/>
      <c r="L285" s="168"/>
      <c r="M285" s="168"/>
      <c r="N285" s="168"/>
      <c r="O285" s="168"/>
      <c r="P285" s="168"/>
      <c r="Q285" s="168"/>
      <c r="R285" s="168"/>
      <c r="S285" s="168"/>
      <c r="T285" s="168"/>
      <c r="U285" s="168"/>
      <c r="V285" s="168"/>
      <c r="W285" s="168"/>
      <c r="X285" s="168"/>
      <c r="Y285" s="168"/>
      <c r="Z285" s="168"/>
    </row>
    <row r="286" spans="1:26" customFormat="1">
      <c r="A286" s="168" t="s">
        <v>1182</v>
      </c>
      <c r="B286" s="168"/>
      <c r="C286" s="168"/>
      <c r="D286" s="168"/>
      <c r="E286" s="168"/>
      <c r="F286" s="168"/>
      <c r="G286" s="168"/>
      <c r="H286" s="168"/>
      <c r="I286" s="168"/>
      <c r="J286" s="168"/>
      <c r="K286" s="168"/>
      <c r="L286" s="168"/>
      <c r="M286" s="168"/>
      <c r="N286" s="168"/>
      <c r="O286" s="168"/>
      <c r="P286" s="168"/>
      <c r="Q286" s="168"/>
      <c r="R286" s="168"/>
      <c r="S286" s="168"/>
      <c r="T286" s="168"/>
      <c r="U286" s="168"/>
      <c r="V286" s="168"/>
      <c r="W286" s="168"/>
      <c r="X286" s="168"/>
      <c r="Y286" s="168"/>
      <c r="Z286" s="168"/>
    </row>
    <row r="287" spans="1:26" customFormat="1">
      <c r="A287" s="168" t="s">
        <v>1183</v>
      </c>
      <c r="B287" s="168"/>
      <c r="C287" s="168"/>
      <c r="D287" s="168"/>
      <c r="E287" s="168"/>
      <c r="F287" s="168"/>
      <c r="G287" s="168"/>
      <c r="H287" s="168"/>
      <c r="I287" s="168"/>
      <c r="J287" s="168"/>
      <c r="K287" s="168"/>
      <c r="L287" s="168"/>
      <c r="M287" s="168"/>
      <c r="N287" s="168"/>
      <c r="O287" s="168"/>
      <c r="P287" s="168"/>
      <c r="Q287" s="168"/>
      <c r="R287" s="168"/>
      <c r="S287" s="168"/>
      <c r="T287" s="168"/>
      <c r="U287" s="168"/>
      <c r="V287" s="168"/>
      <c r="W287" s="168"/>
      <c r="X287" s="168"/>
      <c r="Y287" s="168"/>
      <c r="Z287" s="168"/>
    </row>
    <row r="288" spans="1:26" customFormat="1">
      <c r="A288" s="168" t="s">
        <v>1196</v>
      </c>
      <c r="B288" s="168"/>
      <c r="C288" s="168"/>
      <c r="D288" s="168"/>
      <c r="E288" s="168"/>
      <c r="F288" s="168"/>
      <c r="G288" s="168"/>
      <c r="H288" s="168"/>
      <c r="I288" s="168"/>
      <c r="J288" s="168"/>
      <c r="K288" s="168"/>
      <c r="L288" s="168"/>
      <c r="M288" s="168"/>
      <c r="N288" s="168"/>
      <c r="O288" s="168"/>
      <c r="P288" s="168"/>
      <c r="Q288" s="168"/>
      <c r="R288" s="168"/>
      <c r="S288" s="168"/>
      <c r="T288" s="168"/>
      <c r="U288" s="168"/>
      <c r="V288" s="168"/>
      <c r="W288" s="168"/>
      <c r="X288" s="168"/>
      <c r="Y288" s="168"/>
      <c r="Z288" s="168"/>
    </row>
    <row r="289" spans="1:26" customFormat="1">
      <c r="A289" s="167"/>
      <c r="B289" s="168"/>
      <c r="C289" s="168"/>
      <c r="D289" s="168"/>
      <c r="E289" s="168"/>
      <c r="F289" s="168"/>
      <c r="G289" s="168"/>
      <c r="H289" s="168"/>
      <c r="I289" s="168"/>
      <c r="J289" s="168"/>
      <c r="K289" s="168"/>
      <c r="L289" s="168"/>
      <c r="M289" s="168"/>
      <c r="N289" s="168"/>
      <c r="O289" s="168"/>
      <c r="P289" s="168"/>
      <c r="Q289" s="168"/>
      <c r="R289" s="168"/>
      <c r="S289" s="168"/>
      <c r="T289" s="168"/>
      <c r="U289" s="168"/>
      <c r="V289" s="168"/>
      <c r="W289" s="168"/>
      <c r="X289" s="168"/>
      <c r="Y289" s="168"/>
      <c r="Z289" s="168"/>
    </row>
    <row r="290" spans="1:26" customFormat="1">
      <c r="A290" s="175" t="s">
        <v>1184</v>
      </c>
      <c r="B290" s="168"/>
      <c r="C290" s="168"/>
      <c r="D290" s="168"/>
      <c r="E290" s="168"/>
      <c r="F290" s="168"/>
      <c r="G290" s="168"/>
      <c r="H290" s="168"/>
      <c r="I290" s="168"/>
      <c r="J290" s="168"/>
      <c r="K290" s="168"/>
      <c r="L290" s="168"/>
      <c r="M290" s="168"/>
      <c r="N290" s="168"/>
      <c r="O290" s="168"/>
      <c r="P290" s="168"/>
      <c r="Q290" s="168"/>
      <c r="R290" s="168"/>
      <c r="S290" s="168"/>
      <c r="T290" s="168"/>
      <c r="U290" s="168"/>
      <c r="V290" s="168"/>
      <c r="W290" s="168"/>
      <c r="X290" s="168"/>
      <c r="Y290" s="168"/>
      <c r="Z290" s="168"/>
    </row>
    <row r="291" spans="1:26" customFormat="1">
      <c r="A291" s="168" t="s">
        <v>1185</v>
      </c>
      <c r="B291" s="168"/>
      <c r="C291" s="168"/>
      <c r="D291" s="168"/>
      <c r="E291" s="168"/>
      <c r="F291" s="168"/>
      <c r="G291" s="168"/>
      <c r="H291" s="168"/>
      <c r="I291" s="168"/>
      <c r="J291" s="168"/>
      <c r="K291" s="168"/>
      <c r="L291" s="168"/>
      <c r="M291" s="168"/>
      <c r="N291" s="168"/>
      <c r="O291" s="168"/>
      <c r="P291" s="168"/>
      <c r="Q291" s="168"/>
      <c r="R291" s="168"/>
      <c r="S291" s="168"/>
      <c r="T291" s="168"/>
      <c r="U291" s="168"/>
      <c r="V291" s="168"/>
      <c r="W291" s="168"/>
      <c r="X291" s="168"/>
      <c r="Y291" s="168"/>
      <c r="Z291" s="168"/>
    </row>
    <row r="292" spans="1:26" customFormat="1">
      <c r="A292" s="168" t="s">
        <v>1186</v>
      </c>
      <c r="B292" s="168"/>
      <c r="C292" s="168"/>
      <c r="D292" s="168"/>
      <c r="E292" s="168"/>
      <c r="F292" s="168"/>
      <c r="G292" s="168"/>
      <c r="H292" s="168"/>
      <c r="I292" s="168"/>
      <c r="J292" s="168"/>
      <c r="K292" s="168"/>
      <c r="L292" s="168"/>
      <c r="M292" s="168"/>
      <c r="N292" s="168"/>
      <c r="O292" s="168"/>
      <c r="P292" s="168"/>
      <c r="Q292" s="168"/>
      <c r="R292" s="168"/>
      <c r="S292" s="168"/>
      <c r="T292" s="168"/>
      <c r="U292" s="168"/>
      <c r="V292" s="168"/>
      <c r="W292" s="168"/>
      <c r="X292" s="168"/>
      <c r="Y292" s="168"/>
      <c r="Z292" s="168"/>
    </row>
    <row r="293" spans="1:26" customFormat="1">
      <c r="A293" s="167"/>
      <c r="B293" s="168"/>
      <c r="C293" s="168"/>
      <c r="D293" s="168"/>
      <c r="E293" s="168"/>
      <c r="F293" s="168"/>
      <c r="G293" s="168"/>
      <c r="H293" s="168"/>
      <c r="I293" s="168"/>
      <c r="J293" s="168"/>
      <c r="K293" s="168"/>
      <c r="L293" s="168"/>
      <c r="M293" s="168"/>
      <c r="N293" s="168"/>
      <c r="O293" s="168"/>
      <c r="P293" s="168"/>
      <c r="Q293" s="168"/>
      <c r="R293" s="168"/>
      <c r="S293" s="168"/>
      <c r="T293" s="168"/>
      <c r="U293" s="168"/>
      <c r="V293" s="168"/>
      <c r="W293" s="168"/>
      <c r="X293" s="168"/>
      <c r="Y293" s="168"/>
      <c r="Z293" s="168"/>
    </row>
    <row r="294" spans="1:26" customFormat="1">
      <c r="A294" s="175" t="s">
        <v>1187</v>
      </c>
      <c r="B294" s="168"/>
      <c r="C294" s="168"/>
      <c r="D294" s="168"/>
      <c r="E294" s="168"/>
      <c r="F294" s="168"/>
      <c r="G294" s="168"/>
      <c r="H294" s="168"/>
      <c r="I294" s="168"/>
      <c r="J294" s="168"/>
      <c r="K294" s="168"/>
      <c r="L294" s="168"/>
      <c r="M294" s="168"/>
      <c r="N294" s="168"/>
      <c r="O294" s="168"/>
      <c r="P294" s="168"/>
      <c r="Q294" s="168"/>
      <c r="R294" s="168"/>
      <c r="S294" s="168"/>
      <c r="T294" s="168"/>
      <c r="U294" s="168"/>
      <c r="V294" s="168"/>
      <c r="W294" s="168"/>
      <c r="X294" s="168"/>
      <c r="Y294" s="168"/>
      <c r="Z294" s="168"/>
    </row>
    <row r="295" spans="1:26" customFormat="1">
      <c r="A295" s="168" t="s">
        <v>1188</v>
      </c>
      <c r="B295" s="168"/>
      <c r="C295" s="168"/>
      <c r="D295" s="168"/>
      <c r="E295" s="168"/>
      <c r="F295" s="168"/>
      <c r="G295" s="168"/>
      <c r="H295" s="168"/>
      <c r="I295" s="168"/>
      <c r="J295" s="168"/>
      <c r="K295" s="168"/>
      <c r="L295" s="168"/>
      <c r="M295" s="168"/>
      <c r="N295" s="168"/>
      <c r="O295" s="168"/>
      <c r="P295" s="168"/>
      <c r="Q295" s="168"/>
      <c r="R295" s="168"/>
      <c r="S295" s="168"/>
      <c r="T295" s="168"/>
      <c r="U295" s="168"/>
      <c r="V295" s="168"/>
      <c r="W295" s="168"/>
      <c r="X295" s="168"/>
      <c r="Y295" s="168"/>
      <c r="Z295" s="168"/>
    </row>
    <row r="296" spans="1:26" customFormat="1">
      <c r="A296" s="168"/>
      <c r="B296" s="168"/>
      <c r="C296" s="168"/>
      <c r="D296" s="168"/>
      <c r="E296" s="168"/>
      <c r="F296" s="168"/>
      <c r="G296" s="168"/>
      <c r="H296" s="168"/>
      <c r="I296" s="168"/>
      <c r="J296" s="168"/>
      <c r="K296" s="168"/>
      <c r="L296" s="168"/>
      <c r="M296" s="168"/>
      <c r="N296" s="168"/>
      <c r="O296" s="168"/>
      <c r="P296" s="168"/>
      <c r="Q296" s="168"/>
      <c r="R296" s="168"/>
      <c r="S296" s="168"/>
      <c r="T296" s="168"/>
      <c r="U296" s="168"/>
      <c r="V296" s="168"/>
      <c r="W296" s="168"/>
      <c r="X296" s="168"/>
      <c r="Y296" s="168"/>
      <c r="Z296" s="168"/>
    </row>
    <row r="297" spans="1:26" customFormat="1">
      <c r="A297" s="168" t="s">
        <v>1189</v>
      </c>
      <c r="B297" s="168"/>
      <c r="C297" s="168"/>
      <c r="D297" s="168"/>
      <c r="E297" s="168"/>
      <c r="F297" s="168"/>
      <c r="G297" s="168"/>
      <c r="H297" s="168"/>
      <c r="I297" s="168"/>
      <c r="J297" s="168"/>
      <c r="K297" s="168"/>
      <c r="L297" s="168"/>
      <c r="M297" s="168"/>
      <c r="N297" s="168"/>
      <c r="O297" s="168"/>
      <c r="P297" s="168"/>
      <c r="Q297" s="168"/>
      <c r="R297" s="168"/>
      <c r="S297" s="168"/>
      <c r="T297" s="168"/>
      <c r="U297" s="168"/>
      <c r="V297" s="168"/>
      <c r="W297" s="168"/>
      <c r="X297" s="168"/>
      <c r="Y297" s="168"/>
      <c r="Z297" s="168"/>
    </row>
    <row r="298" spans="1:26" customFormat="1">
      <c r="A298" s="168"/>
      <c r="B298" s="168"/>
      <c r="C298" s="168"/>
      <c r="D298" s="168"/>
      <c r="E298" s="168"/>
      <c r="F298" s="168" t="s">
        <v>1190</v>
      </c>
      <c r="G298" s="168" t="s">
        <v>1191</v>
      </c>
      <c r="H298" s="168"/>
      <c r="I298" s="168"/>
      <c r="J298" s="168"/>
      <c r="K298" s="168"/>
      <c r="L298" s="168"/>
      <c r="M298" s="168"/>
      <c r="N298" s="168"/>
      <c r="O298" s="168"/>
      <c r="P298" s="168"/>
      <c r="Q298" s="168"/>
      <c r="R298" s="168"/>
      <c r="S298" s="168"/>
      <c r="T298" s="168"/>
      <c r="U298" s="168"/>
      <c r="V298" s="168"/>
      <c r="W298" s="168"/>
      <c r="X298" s="168"/>
      <c r="Y298" s="168"/>
      <c r="Z298" s="168"/>
    </row>
    <row r="299" spans="1:26" customFormat="1">
      <c r="A299" s="168" t="s">
        <v>1192</v>
      </c>
      <c r="B299" s="168"/>
      <c r="C299" s="168"/>
      <c r="D299" s="168"/>
      <c r="E299" s="168"/>
      <c r="F299" s="168"/>
      <c r="G299" s="168"/>
      <c r="H299" s="168"/>
      <c r="I299" s="168"/>
      <c r="J299" s="168"/>
      <c r="K299" s="168"/>
      <c r="L299" s="168"/>
      <c r="M299" s="168"/>
      <c r="N299" s="168"/>
      <c r="O299" s="168"/>
      <c r="P299" s="168"/>
      <c r="Q299" s="168"/>
      <c r="R299" s="168"/>
      <c r="S299" s="168"/>
      <c r="T299" s="168"/>
      <c r="U299" s="168"/>
      <c r="V299" s="168"/>
      <c r="W299" s="168"/>
      <c r="X299" s="168"/>
      <c r="Y299" s="168"/>
      <c r="Z299" s="168"/>
    </row>
    <row r="300" spans="1:26" customFormat="1">
      <c r="A300" s="168"/>
      <c r="B300" s="168"/>
      <c r="C300" s="168"/>
      <c r="D300" s="168"/>
      <c r="E300" s="168"/>
      <c r="F300" s="168" t="s">
        <v>183</v>
      </c>
      <c r="G300" s="168" t="s">
        <v>1193</v>
      </c>
      <c r="H300" s="168"/>
      <c r="I300" s="168"/>
      <c r="J300" s="168"/>
      <c r="K300" s="168"/>
      <c r="L300" s="168"/>
      <c r="M300" s="168"/>
      <c r="N300" s="168"/>
      <c r="O300" s="168"/>
      <c r="P300" s="168"/>
      <c r="Q300" s="168"/>
      <c r="R300" s="168"/>
      <c r="S300" s="168"/>
      <c r="T300" s="168"/>
      <c r="U300" s="168"/>
      <c r="V300" s="168"/>
      <c r="W300" s="168"/>
      <c r="X300" s="168"/>
      <c r="Y300" s="168"/>
      <c r="Z300" s="168"/>
    </row>
    <row r="302" spans="1:26" customFormat="1">
      <c r="A302" s="178" t="s">
        <v>1197</v>
      </c>
      <c r="B302" s="179"/>
      <c r="C302" s="179"/>
      <c r="D302" s="179"/>
      <c r="E302" s="179"/>
      <c r="F302" s="179"/>
      <c r="G302" s="179"/>
      <c r="H302" s="179"/>
      <c r="I302" s="168"/>
      <c r="J302" s="168"/>
      <c r="K302" s="168"/>
      <c r="L302" s="168"/>
      <c r="M302" s="168"/>
      <c r="N302" s="168"/>
      <c r="O302" s="168"/>
      <c r="P302" s="168"/>
      <c r="Q302" s="168"/>
      <c r="R302" s="168"/>
      <c r="S302" s="168"/>
      <c r="T302" s="168"/>
      <c r="U302" s="168"/>
      <c r="V302" s="168"/>
      <c r="W302" s="168"/>
      <c r="X302" s="168"/>
      <c r="Y302" s="168"/>
      <c r="Z302" s="168"/>
    </row>
    <row r="303" spans="1:26" customFormat="1">
      <c r="A303" s="178" t="s">
        <v>1198</v>
      </c>
      <c r="B303" s="179"/>
      <c r="C303" s="179"/>
      <c r="D303" s="179"/>
      <c r="E303" s="179"/>
      <c r="F303" s="179"/>
      <c r="G303" s="179"/>
      <c r="H303" s="179"/>
      <c r="I303" s="168"/>
      <c r="J303" s="168"/>
      <c r="K303" s="168"/>
      <c r="L303" s="168"/>
      <c r="M303" s="168"/>
      <c r="N303" s="168"/>
      <c r="O303" s="168"/>
      <c r="P303" s="168"/>
      <c r="Q303" s="168"/>
      <c r="R303" s="168"/>
      <c r="S303" s="168"/>
      <c r="T303" s="168"/>
      <c r="U303" s="168"/>
      <c r="V303" s="168"/>
      <c r="W303" s="168"/>
      <c r="X303" s="168"/>
      <c r="Y303" s="168"/>
      <c r="Z303" s="168"/>
    </row>
    <row r="304" spans="1:26" customFormat="1">
      <c r="A304" s="168"/>
      <c r="B304" s="168"/>
      <c r="C304" s="168"/>
      <c r="D304" s="168"/>
      <c r="E304" s="168"/>
      <c r="F304" s="168"/>
      <c r="G304" s="168"/>
      <c r="H304" s="168"/>
      <c r="I304" s="168"/>
      <c r="J304" s="168"/>
      <c r="K304" s="168"/>
      <c r="L304" s="168"/>
      <c r="M304" s="168"/>
      <c r="N304" s="168"/>
      <c r="O304" s="168"/>
      <c r="P304" s="168"/>
      <c r="Q304" s="168"/>
      <c r="R304" s="168"/>
      <c r="S304" s="168"/>
      <c r="T304" s="168"/>
      <c r="U304" s="168"/>
      <c r="V304" s="168"/>
      <c r="W304" s="168"/>
      <c r="X304" s="168"/>
      <c r="Y304" s="168"/>
      <c r="Z304" s="168"/>
    </row>
    <row r="305" spans="1:26" customFormat="1">
      <c r="A305" s="294"/>
      <c r="B305" s="295"/>
      <c r="C305" s="295"/>
      <c r="D305" s="295"/>
      <c r="E305" s="295"/>
      <c r="F305" s="295"/>
      <c r="G305" s="295"/>
      <c r="H305" s="168"/>
      <c r="I305" s="168"/>
      <c r="J305" s="168"/>
      <c r="K305" s="168"/>
      <c r="L305" s="168"/>
      <c r="M305" s="168"/>
      <c r="N305" s="168"/>
      <c r="O305" s="168"/>
      <c r="P305" s="168"/>
      <c r="Q305" s="168"/>
      <c r="R305" s="168"/>
      <c r="S305" s="168"/>
      <c r="T305" s="168"/>
      <c r="U305" s="168"/>
      <c r="V305" s="168"/>
      <c r="W305" s="168"/>
      <c r="X305" s="168"/>
      <c r="Y305" s="168"/>
      <c r="Z305" s="168"/>
    </row>
    <row r="306" spans="1:26" customFormat="1">
      <c r="A306" s="295"/>
      <c r="B306" s="295"/>
      <c r="C306" s="295"/>
      <c r="D306" s="295"/>
      <c r="E306" s="295"/>
      <c r="F306" s="295"/>
      <c r="G306" s="295"/>
      <c r="H306" s="168"/>
      <c r="I306" s="168"/>
      <c r="J306" s="168"/>
      <c r="K306" s="168"/>
      <c r="L306" s="168"/>
      <c r="M306" s="168"/>
      <c r="N306" s="168"/>
      <c r="O306" s="168"/>
      <c r="P306" s="168"/>
      <c r="Q306" s="168"/>
      <c r="R306" s="168"/>
      <c r="S306" s="168"/>
      <c r="T306" s="168"/>
      <c r="U306" s="168"/>
      <c r="V306" s="168"/>
      <c r="W306" s="168"/>
      <c r="X306" s="168"/>
      <c r="Y306" s="168"/>
      <c r="Z306" s="168"/>
    </row>
    <row r="307" spans="1:26" customFormat="1">
      <c r="A307" s="295"/>
      <c r="B307" s="295"/>
      <c r="C307" s="295"/>
      <c r="D307" s="295"/>
      <c r="E307" s="295"/>
      <c r="F307" s="295"/>
      <c r="G307" s="295"/>
      <c r="H307" s="168"/>
      <c r="I307" s="168"/>
      <c r="J307" s="168"/>
      <c r="K307" s="168"/>
      <c r="L307" s="168"/>
      <c r="M307" s="168"/>
      <c r="N307" s="168"/>
      <c r="O307" s="168"/>
      <c r="P307" s="168"/>
      <c r="Q307" s="168"/>
      <c r="R307" s="168"/>
      <c r="S307" s="168"/>
      <c r="T307" s="168"/>
      <c r="U307" s="168"/>
      <c r="V307" s="168"/>
      <c r="W307" s="168"/>
      <c r="X307" s="168"/>
      <c r="Y307" s="168"/>
      <c r="Z307" s="168"/>
    </row>
    <row r="308" spans="1:26" customFormat="1">
      <c r="A308" s="295"/>
      <c r="B308" s="295"/>
      <c r="C308" s="295"/>
      <c r="D308" s="295"/>
      <c r="E308" s="295"/>
      <c r="F308" s="295"/>
      <c r="G308" s="295"/>
      <c r="H308" s="168"/>
      <c r="I308" s="168"/>
      <c r="J308" s="168"/>
      <c r="K308" s="168"/>
      <c r="L308" s="168"/>
      <c r="M308" s="168"/>
      <c r="N308" s="168"/>
      <c r="O308" s="168"/>
      <c r="P308" s="168"/>
      <c r="Q308" s="168"/>
      <c r="R308" s="168"/>
      <c r="S308" s="168"/>
      <c r="T308" s="168"/>
      <c r="U308" s="168"/>
      <c r="V308" s="168"/>
      <c r="W308" s="168"/>
      <c r="X308" s="168"/>
      <c r="Y308" s="168"/>
      <c r="Z308" s="168"/>
    </row>
    <row r="309" spans="1:26" customFormat="1">
      <c r="A309" s="295"/>
      <c r="B309" s="295"/>
      <c r="C309" s="295"/>
      <c r="D309" s="295"/>
      <c r="E309" s="295"/>
      <c r="F309" s="295"/>
      <c r="G309" s="295"/>
      <c r="H309" s="168"/>
      <c r="I309" s="168"/>
      <c r="J309" s="168"/>
      <c r="K309" s="168"/>
      <c r="L309" s="168"/>
      <c r="M309" s="168"/>
      <c r="N309" s="168"/>
      <c r="O309" s="168"/>
      <c r="P309" s="168"/>
      <c r="Q309" s="168"/>
      <c r="R309" s="168"/>
      <c r="S309" s="168"/>
      <c r="T309" s="168"/>
      <c r="U309" s="168"/>
      <c r="V309" s="168"/>
      <c r="W309" s="168"/>
      <c r="X309" s="168"/>
      <c r="Y309" s="168"/>
      <c r="Z309" s="168"/>
    </row>
    <row r="310" spans="1:26" customFormat="1">
      <c r="A310" s="295"/>
      <c r="B310" s="295"/>
      <c r="C310" s="295"/>
      <c r="D310" s="295"/>
      <c r="E310" s="295"/>
      <c r="F310" s="295"/>
      <c r="G310" s="295"/>
      <c r="H310" s="168"/>
      <c r="I310" s="168"/>
      <c r="J310" s="168"/>
      <c r="K310" s="168"/>
      <c r="L310" s="168"/>
      <c r="M310" s="168"/>
      <c r="N310" s="168"/>
      <c r="O310" s="168"/>
      <c r="P310" s="168"/>
      <c r="Q310" s="168"/>
      <c r="R310" s="168"/>
      <c r="S310" s="168"/>
      <c r="T310" s="168"/>
      <c r="U310" s="168"/>
      <c r="V310" s="168"/>
      <c r="W310" s="168"/>
      <c r="X310" s="168"/>
      <c r="Y310" s="168"/>
      <c r="Z310" s="168"/>
    </row>
    <row r="311" spans="1:26" customFormat="1">
      <c r="A311" s="295"/>
      <c r="B311" s="295"/>
      <c r="C311" s="295"/>
      <c r="D311" s="295"/>
      <c r="E311" s="295"/>
      <c r="F311" s="295"/>
      <c r="G311" s="295"/>
      <c r="H311" s="168"/>
      <c r="I311" s="168"/>
      <c r="J311" s="168"/>
      <c r="K311" s="168"/>
      <c r="L311" s="168"/>
      <c r="M311" s="168"/>
      <c r="N311" s="168"/>
      <c r="O311" s="168"/>
      <c r="P311" s="168"/>
      <c r="Q311" s="168"/>
      <c r="R311" s="168"/>
      <c r="S311" s="168"/>
      <c r="T311" s="168"/>
      <c r="U311" s="168"/>
      <c r="V311" s="168"/>
      <c r="W311" s="168"/>
      <c r="X311" s="168"/>
      <c r="Y311" s="168"/>
      <c r="Z311" s="168"/>
    </row>
    <row r="312" spans="1:26" customFormat="1">
      <c r="A312" s="295"/>
      <c r="B312" s="295"/>
      <c r="C312" s="295"/>
      <c r="D312" s="295"/>
      <c r="E312" s="295"/>
      <c r="F312" s="295"/>
      <c r="G312" s="295"/>
      <c r="H312" s="168"/>
      <c r="I312" s="168"/>
      <c r="J312" s="168"/>
      <c r="K312" s="168"/>
      <c r="L312" s="168"/>
      <c r="M312" s="168"/>
      <c r="N312" s="168"/>
      <c r="O312" s="168"/>
      <c r="P312" s="168"/>
      <c r="Q312" s="168"/>
      <c r="R312" s="168"/>
      <c r="S312" s="168"/>
      <c r="T312" s="168"/>
      <c r="U312" s="168"/>
      <c r="V312" s="168"/>
      <c r="W312" s="168"/>
      <c r="X312" s="168"/>
      <c r="Y312" s="168"/>
      <c r="Z312" s="168"/>
    </row>
    <row r="313" spans="1:26" customFormat="1">
      <c r="A313" s="295"/>
      <c r="B313" s="295"/>
      <c r="C313" s="295"/>
      <c r="D313" s="295"/>
      <c r="E313" s="295"/>
      <c r="F313" s="295"/>
      <c r="G313" s="295"/>
      <c r="H313" s="168"/>
      <c r="I313" s="168"/>
      <c r="J313" s="168"/>
      <c r="K313" s="168"/>
      <c r="L313" s="168"/>
      <c r="M313" s="168"/>
      <c r="N313" s="168"/>
      <c r="O313" s="168"/>
      <c r="P313" s="168"/>
      <c r="Q313" s="168"/>
      <c r="R313" s="168"/>
      <c r="S313" s="168"/>
      <c r="T313" s="168"/>
      <c r="U313" s="168"/>
      <c r="V313" s="168"/>
      <c r="W313" s="168"/>
      <c r="X313" s="168"/>
      <c r="Y313" s="168"/>
      <c r="Z313" s="168"/>
    </row>
    <row r="314" spans="1:26" customFormat="1">
      <c r="A314" s="295"/>
      <c r="B314" s="295"/>
      <c r="C314" s="295"/>
      <c r="D314" s="295"/>
      <c r="E314" s="295"/>
      <c r="F314" s="295"/>
      <c r="G314" s="295"/>
      <c r="H314" s="168"/>
      <c r="I314" s="168"/>
      <c r="J314" s="168"/>
      <c r="K314" s="168"/>
      <c r="L314" s="168"/>
      <c r="M314" s="168"/>
      <c r="N314" s="168"/>
      <c r="O314" s="168"/>
      <c r="P314" s="168"/>
      <c r="Q314" s="168"/>
      <c r="R314" s="168"/>
      <c r="S314" s="168"/>
      <c r="T314" s="168"/>
      <c r="U314" s="168"/>
      <c r="V314" s="168"/>
      <c r="W314" s="168"/>
      <c r="X314" s="168"/>
      <c r="Y314" s="168"/>
      <c r="Z314" s="168"/>
    </row>
    <row r="315" spans="1:26" customFormat="1">
      <c r="A315" s="295"/>
      <c r="B315" s="295"/>
      <c r="C315" s="295"/>
      <c r="D315" s="295"/>
      <c r="E315" s="295"/>
      <c r="F315" s="295"/>
      <c r="G315" s="295"/>
      <c r="H315" s="168"/>
      <c r="I315" s="168"/>
      <c r="J315" s="168"/>
      <c r="K315" s="168"/>
      <c r="L315" s="168"/>
      <c r="M315" s="168"/>
      <c r="N315" s="168"/>
      <c r="O315" s="168"/>
      <c r="P315" s="168"/>
      <c r="Q315" s="168"/>
      <c r="R315" s="168"/>
      <c r="S315" s="168"/>
      <c r="T315" s="168"/>
      <c r="U315" s="168"/>
      <c r="V315" s="168"/>
      <c r="W315" s="168"/>
      <c r="X315" s="168"/>
      <c r="Y315" s="168"/>
      <c r="Z315" s="168"/>
    </row>
    <row r="316" spans="1:26" customFormat="1">
      <c r="A316" s="295"/>
      <c r="B316" s="295"/>
      <c r="C316" s="295"/>
      <c r="D316" s="295"/>
      <c r="E316" s="295"/>
      <c r="F316" s="295"/>
      <c r="G316" s="295"/>
      <c r="H316" s="168"/>
      <c r="I316" s="168"/>
      <c r="J316" s="168"/>
      <c r="K316" s="168"/>
      <c r="L316" s="168"/>
      <c r="M316" s="168"/>
      <c r="N316" s="168"/>
      <c r="O316" s="168"/>
      <c r="P316" s="168"/>
      <c r="Q316" s="168"/>
      <c r="R316" s="168"/>
      <c r="S316" s="168"/>
      <c r="T316" s="168"/>
      <c r="U316" s="168"/>
      <c r="V316" s="168"/>
      <c r="W316" s="168"/>
      <c r="X316" s="168"/>
      <c r="Y316" s="168"/>
      <c r="Z316" s="168"/>
    </row>
    <row r="317" spans="1:26" customFormat="1">
      <c r="A317" s="295"/>
      <c r="B317" s="295"/>
      <c r="C317" s="295"/>
      <c r="D317" s="295"/>
      <c r="E317" s="295"/>
      <c r="F317" s="295"/>
      <c r="G317" s="295"/>
      <c r="H317" s="168"/>
      <c r="I317" s="168"/>
      <c r="J317" s="168"/>
      <c r="K317" s="168"/>
      <c r="L317" s="168"/>
      <c r="M317" s="168"/>
      <c r="N317" s="168"/>
      <c r="O317" s="168"/>
      <c r="P317" s="168"/>
      <c r="Q317" s="168"/>
      <c r="R317" s="168"/>
      <c r="S317" s="168"/>
      <c r="T317" s="168"/>
      <c r="U317" s="168"/>
      <c r="V317" s="168"/>
      <c r="W317" s="168"/>
      <c r="X317" s="168"/>
      <c r="Y317" s="168"/>
      <c r="Z317" s="168"/>
    </row>
    <row r="318" spans="1:26" customFormat="1">
      <c r="A318" s="295"/>
      <c r="B318" s="295"/>
      <c r="C318" s="295"/>
      <c r="D318" s="295"/>
      <c r="E318" s="295"/>
      <c r="F318" s="295"/>
      <c r="G318" s="295"/>
      <c r="H318" s="168"/>
      <c r="I318" s="168"/>
      <c r="J318" s="168"/>
      <c r="K318" s="168"/>
      <c r="L318" s="168"/>
      <c r="M318" s="168"/>
      <c r="N318" s="168"/>
      <c r="O318" s="168"/>
      <c r="P318" s="168"/>
      <c r="Q318" s="168"/>
      <c r="R318" s="168"/>
      <c r="S318" s="168"/>
      <c r="T318" s="168"/>
      <c r="U318" s="168"/>
      <c r="V318" s="168"/>
      <c r="W318" s="168"/>
      <c r="X318" s="168"/>
      <c r="Y318" s="168"/>
      <c r="Z318" s="168"/>
    </row>
    <row r="319" spans="1:26" customFormat="1">
      <c r="A319" s="295"/>
      <c r="B319" s="295"/>
      <c r="C319" s="295"/>
      <c r="D319" s="295"/>
      <c r="E319" s="295"/>
      <c r="F319" s="295"/>
      <c r="G319" s="295"/>
      <c r="H319" s="168"/>
      <c r="I319" s="168"/>
      <c r="J319" s="168"/>
      <c r="K319" s="168"/>
      <c r="L319" s="168"/>
      <c r="M319" s="168"/>
      <c r="N319" s="168"/>
      <c r="O319" s="168"/>
      <c r="P319" s="168"/>
      <c r="Q319" s="168"/>
      <c r="R319" s="168"/>
      <c r="S319" s="168"/>
      <c r="T319" s="168"/>
      <c r="U319" s="168"/>
      <c r="V319" s="168"/>
      <c r="W319" s="168"/>
      <c r="X319" s="168"/>
      <c r="Y319" s="168"/>
      <c r="Z319" s="168"/>
    </row>
    <row r="320" spans="1:26" customFormat="1">
      <c r="A320" s="295"/>
      <c r="B320" s="295"/>
      <c r="C320" s="295"/>
      <c r="D320" s="295"/>
      <c r="E320" s="295"/>
      <c r="F320" s="295"/>
      <c r="G320" s="295"/>
      <c r="H320" s="168"/>
      <c r="I320" s="168"/>
      <c r="J320" s="168"/>
      <c r="K320" s="168"/>
      <c r="L320" s="168"/>
      <c r="M320" s="168"/>
      <c r="N320" s="168"/>
      <c r="O320" s="168"/>
      <c r="P320" s="168"/>
      <c r="Q320" s="168"/>
      <c r="R320" s="168"/>
      <c r="S320" s="168"/>
      <c r="T320" s="168"/>
      <c r="U320" s="168"/>
      <c r="V320" s="168"/>
      <c r="W320" s="168"/>
      <c r="X320" s="168"/>
      <c r="Y320" s="168"/>
      <c r="Z320" s="168"/>
    </row>
    <row r="321" spans="1:26" customFormat="1">
      <c r="A321" s="295"/>
      <c r="B321" s="295"/>
      <c r="C321" s="295"/>
      <c r="D321" s="295"/>
      <c r="E321" s="295"/>
      <c r="F321" s="295"/>
      <c r="G321" s="295"/>
      <c r="H321" s="168"/>
      <c r="I321" s="168"/>
      <c r="J321" s="168"/>
      <c r="K321" s="168"/>
      <c r="L321" s="168"/>
      <c r="M321" s="168"/>
      <c r="N321" s="168"/>
      <c r="O321" s="168"/>
      <c r="P321" s="168"/>
      <c r="Q321" s="168"/>
      <c r="R321" s="168"/>
      <c r="S321" s="168"/>
      <c r="T321" s="168"/>
      <c r="U321" s="168"/>
      <c r="V321" s="168"/>
      <c r="W321" s="168"/>
      <c r="X321" s="168"/>
      <c r="Y321" s="168"/>
      <c r="Z321" s="168"/>
    </row>
    <row r="322" spans="1:26" customFormat="1">
      <c r="A322" s="295"/>
      <c r="B322" s="295"/>
      <c r="C322" s="295"/>
      <c r="D322" s="295"/>
      <c r="E322" s="295"/>
      <c r="F322" s="295"/>
      <c r="G322" s="295"/>
      <c r="H322" s="168"/>
      <c r="I322" s="168"/>
      <c r="J322" s="168"/>
      <c r="K322" s="168"/>
      <c r="L322" s="168"/>
      <c r="M322" s="168"/>
      <c r="N322" s="168"/>
      <c r="O322" s="168"/>
      <c r="P322" s="168"/>
      <c r="Q322" s="168"/>
      <c r="R322" s="168"/>
      <c r="S322" s="168"/>
      <c r="T322" s="168"/>
      <c r="U322" s="168"/>
      <c r="V322" s="168"/>
      <c r="W322" s="168"/>
      <c r="X322" s="168"/>
      <c r="Y322" s="168"/>
      <c r="Z322" s="168"/>
    </row>
    <row r="323" spans="1:26" customFormat="1">
      <c r="A323" s="168"/>
      <c r="B323" s="168"/>
      <c r="C323" s="168"/>
      <c r="D323" s="168"/>
      <c r="E323" s="168"/>
      <c r="F323" s="168"/>
      <c r="G323" s="168"/>
      <c r="H323" s="168"/>
      <c r="I323" s="168"/>
      <c r="J323" s="168"/>
      <c r="K323" s="168"/>
      <c r="L323" s="168"/>
      <c r="M323" s="168"/>
      <c r="N323" s="168"/>
      <c r="O323" s="168"/>
      <c r="P323" s="168"/>
      <c r="Q323" s="168"/>
      <c r="R323" s="168"/>
      <c r="S323" s="168"/>
      <c r="T323" s="168"/>
      <c r="U323" s="168"/>
      <c r="V323" s="168"/>
      <c r="W323" s="168"/>
      <c r="X323" s="168"/>
      <c r="Y323" s="168"/>
      <c r="Z323" s="168"/>
    </row>
    <row r="324" spans="1:26" customFormat="1">
      <c r="A324" s="167" t="s">
        <v>1199</v>
      </c>
      <c r="B324" s="168"/>
      <c r="C324" s="168"/>
      <c r="D324" s="168"/>
      <c r="E324" s="168"/>
      <c r="F324" s="168"/>
      <c r="G324" s="168"/>
      <c r="H324" s="168"/>
      <c r="I324" s="168"/>
      <c r="J324" s="168"/>
      <c r="K324" s="168"/>
      <c r="L324" s="168"/>
      <c r="M324" s="168"/>
      <c r="N324" s="168"/>
      <c r="O324" s="168"/>
      <c r="P324" s="168"/>
      <c r="Q324" s="168"/>
      <c r="R324" s="168"/>
      <c r="S324" s="168"/>
      <c r="T324" s="168"/>
      <c r="U324" s="168"/>
      <c r="V324" s="168"/>
      <c r="W324" s="168"/>
      <c r="X324" s="168"/>
      <c r="Y324" s="168"/>
      <c r="Z324" s="168"/>
    </row>
    <row r="325" spans="1:26" customFormat="1">
      <c r="A325" s="168" t="s">
        <v>1200</v>
      </c>
      <c r="B325" s="168"/>
      <c r="C325" s="168"/>
      <c r="D325" s="168"/>
      <c r="E325" s="168"/>
      <c r="F325" s="168"/>
      <c r="G325" s="168"/>
      <c r="H325" s="168"/>
      <c r="I325" s="168"/>
      <c r="J325" s="168"/>
      <c r="K325" s="168"/>
      <c r="L325" s="168"/>
      <c r="M325" s="168"/>
      <c r="N325" s="168"/>
      <c r="O325" s="168"/>
      <c r="P325" s="168"/>
      <c r="Q325" s="168"/>
      <c r="R325" s="168"/>
      <c r="S325" s="168"/>
      <c r="T325" s="168"/>
      <c r="U325" s="168"/>
      <c r="V325" s="168"/>
      <c r="W325" s="168"/>
      <c r="X325" s="168"/>
      <c r="Y325" s="168"/>
      <c r="Z325" s="168"/>
    </row>
    <row r="326" spans="1:26" customFormat="1">
      <c r="A326" s="168" t="s">
        <v>1201</v>
      </c>
      <c r="B326" s="168"/>
      <c r="C326" s="168"/>
      <c r="D326" s="168"/>
      <c r="E326" s="168"/>
      <c r="F326" s="168"/>
      <c r="G326" s="168"/>
      <c r="H326" s="168"/>
      <c r="I326" s="168"/>
      <c r="J326" s="168"/>
      <c r="K326" s="168"/>
      <c r="L326" s="168"/>
      <c r="M326" s="168"/>
      <c r="N326" s="168"/>
      <c r="O326" s="168"/>
      <c r="P326" s="168"/>
      <c r="Q326" s="168"/>
      <c r="R326" s="168"/>
      <c r="S326" s="168"/>
      <c r="T326" s="168"/>
      <c r="U326" s="168"/>
      <c r="V326" s="168"/>
      <c r="W326" s="168"/>
      <c r="X326" s="168"/>
      <c r="Y326" s="168"/>
      <c r="Z326" s="168"/>
    </row>
    <row r="327" spans="1:26" customFormat="1">
      <c r="A327" s="168"/>
      <c r="B327" s="168"/>
      <c r="C327" s="168"/>
      <c r="D327" s="168"/>
      <c r="E327" s="168"/>
      <c r="F327" s="168"/>
      <c r="G327" s="168"/>
      <c r="H327" s="168"/>
      <c r="I327" s="168"/>
      <c r="J327" s="168"/>
      <c r="K327" s="168"/>
      <c r="L327" s="168"/>
      <c r="M327" s="168"/>
      <c r="N327" s="168"/>
      <c r="O327" s="168"/>
      <c r="P327" s="168"/>
      <c r="Q327" s="168"/>
      <c r="R327" s="168"/>
      <c r="S327" s="168"/>
      <c r="T327" s="168"/>
      <c r="U327" s="168"/>
      <c r="V327" s="168"/>
      <c r="W327" s="168"/>
      <c r="X327" s="168"/>
      <c r="Y327" s="168"/>
      <c r="Z327" s="168"/>
    </row>
    <row r="328" spans="1:26" customFormat="1">
      <c r="A328" s="168" t="s">
        <v>1245</v>
      </c>
      <c r="B328" s="168"/>
      <c r="C328" s="168"/>
      <c r="D328" s="168"/>
      <c r="E328" s="168"/>
      <c r="F328" s="168"/>
      <c r="G328" s="168"/>
      <c r="H328" s="168"/>
      <c r="I328" s="168"/>
      <c r="J328" s="168"/>
      <c r="K328" s="168"/>
      <c r="L328" s="168"/>
      <c r="M328" s="168"/>
      <c r="N328" s="168"/>
      <c r="O328" s="168"/>
      <c r="P328" s="168"/>
      <c r="Q328" s="168"/>
      <c r="R328" s="168"/>
      <c r="S328" s="168"/>
      <c r="T328" s="168"/>
      <c r="U328" s="168"/>
      <c r="V328" s="168"/>
      <c r="W328" s="168"/>
      <c r="X328" s="168"/>
      <c r="Y328" s="168"/>
      <c r="Z328" s="168"/>
    </row>
    <row r="329" spans="1:26" customFormat="1">
      <c r="A329" s="168"/>
      <c r="B329" s="168"/>
      <c r="C329" s="168"/>
      <c r="D329" s="168"/>
      <c r="E329" s="168">
        <v>200</v>
      </c>
      <c r="F329" s="168"/>
      <c r="G329" s="168" t="s">
        <v>1202</v>
      </c>
      <c r="H329" s="168"/>
      <c r="I329" s="168"/>
      <c r="J329" s="168"/>
      <c r="K329" s="168"/>
      <c r="L329" s="168"/>
      <c r="M329" s="168"/>
      <c r="N329" s="168"/>
      <c r="O329" s="168"/>
      <c r="P329" s="168"/>
      <c r="Q329" s="168"/>
      <c r="R329" s="168"/>
      <c r="S329" s="168"/>
      <c r="T329" s="168"/>
      <c r="U329" s="168"/>
      <c r="V329" s="168"/>
      <c r="W329" s="168"/>
      <c r="X329" s="168"/>
      <c r="Y329" s="168"/>
      <c r="Z329" s="168"/>
    </row>
    <row r="330" spans="1:26" customFormat="1">
      <c r="A330" s="168" t="s">
        <v>178</v>
      </c>
      <c r="B330" s="168"/>
      <c r="C330" s="168"/>
      <c r="D330" s="168"/>
      <c r="E330" s="168"/>
      <c r="F330" s="168"/>
      <c r="G330" s="168"/>
      <c r="H330" s="168"/>
      <c r="I330" s="168"/>
      <c r="J330" s="168"/>
      <c r="K330" s="168"/>
      <c r="L330" s="168"/>
      <c r="M330" s="168"/>
      <c r="N330" s="168"/>
      <c r="O330" s="168"/>
      <c r="P330" s="168"/>
      <c r="Q330" s="168"/>
      <c r="R330" s="168"/>
      <c r="S330" s="168"/>
      <c r="T330" s="168"/>
      <c r="U330" s="168"/>
      <c r="V330" s="168"/>
      <c r="W330" s="168"/>
      <c r="X330" s="168"/>
      <c r="Y330" s="168"/>
      <c r="Z330" s="168"/>
    </row>
    <row r="331" spans="1:26" customFormat="1">
      <c r="A331" s="168" t="s">
        <v>73</v>
      </c>
      <c r="B331" s="168" t="s">
        <v>1203</v>
      </c>
      <c r="C331" s="168"/>
      <c r="D331" s="168"/>
      <c r="E331" s="168"/>
      <c r="F331" s="168"/>
      <c r="G331" s="168"/>
      <c r="H331" s="168"/>
      <c r="I331" s="168"/>
      <c r="J331" s="168"/>
      <c r="K331" s="168"/>
      <c r="L331" s="168"/>
      <c r="M331" s="168"/>
      <c r="N331" s="168"/>
      <c r="O331" s="168"/>
      <c r="P331" s="168"/>
      <c r="Q331" s="168"/>
      <c r="R331" s="168"/>
      <c r="S331" s="168"/>
      <c r="T331" s="168"/>
      <c r="U331" s="168"/>
      <c r="V331" s="168"/>
      <c r="W331" s="168"/>
      <c r="X331" s="168"/>
      <c r="Y331" s="168"/>
      <c r="Z331" s="168"/>
    </row>
    <row r="332" spans="1:26" customFormat="1">
      <c r="A332" s="168" t="s">
        <v>1204</v>
      </c>
      <c r="B332" s="168" t="s">
        <v>1205</v>
      </c>
      <c r="C332" s="168"/>
      <c r="D332" s="168"/>
      <c r="E332" s="168"/>
      <c r="F332" s="168"/>
      <c r="G332" s="168"/>
      <c r="H332" s="168"/>
      <c r="I332" s="168"/>
      <c r="J332" s="168"/>
      <c r="K332" s="168"/>
      <c r="L332" s="168"/>
      <c r="M332" s="168"/>
      <c r="N332" s="168"/>
      <c r="O332" s="168"/>
      <c r="P332" s="168"/>
      <c r="Q332" s="168"/>
      <c r="R332" s="168"/>
      <c r="S332" s="168"/>
      <c r="T332" s="168"/>
      <c r="U332" s="168"/>
      <c r="V332" s="168"/>
      <c r="W332" s="168"/>
      <c r="X332" s="168"/>
      <c r="Y332" s="168"/>
      <c r="Z332" s="168"/>
    </row>
    <row r="333" spans="1:26" customFormat="1">
      <c r="A333" s="168"/>
      <c r="B333" s="168"/>
      <c r="C333" s="168"/>
      <c r="D333" s="168"/>
      <c r="E333" s="168"/>
      <c r="F333" s="168"/>
      <c r="G333" s="168"/>
      <c r="H333" s="168"/>
      <c r="I333" s="168"/>
      <c r="J333" s="168"/>
      <c r="K333" s="168"/>
      <c r="L333" s="168"/>
      <c r="M333" s="168"/>
      <c r="N333" s="168"/>
      <c r="O333" s="168"/>
      <c r="P333" s="168"/>
      <c r="Q333" s="168"/>
      <c r="R333" s="168"/>
      <c r="S333" s="168"/>
      <c r="T333" s="168"/>
      <c r="U333" s="168"/>
      <c r="V333" s="168"/>
      <c r="W333" s="168"/>
      <c r="X333" s="168"/>
      <c r="Y333" s="168"/>
      <c r="Z333" s="168"/>
    </row>
    <row r="334" spans="1:26" customFormat="1">
      <c r="A334" s="168" t="s">
        <v>1206</v>
      </c>
      <c r="B334" s="168"/>
      <c r="C334" s="168"/>
      <c r="D334" s="168"/>
      <c r="E334" s="168"/>
      <c r="F334" s="168"/>
      <c r="G334" s="168" t="s">
        <v>1207</v>
      </c>
      <c r="H334" s="168"/>
      <c r="I334" s="168"/>
      <c r="J334" s="168"/>
      <c r="K334" s="168"/>
      <c r="L334" s="168"/>
      <c r="M334" s="168"/>
      <c r="N334" s="168"/>
      <c r="O334" s="168"/>
      <c r="P334" s="168"/>
      <c r="Q334" s="168"/>
      <c r="R334" s="168"/>
      <c r="S334" s="168"/>
      <c r="T334" s="168"/>
      <c r="U334" s="168"/>
      <c r="V334" s="168"/>
      <c r="W334" s="168"/>
      <c r="X334" s="168"/>
      <c r="Y334" s="168"/>
      <c r="Z334" s="168"/>
    </row>
    <row r="335" spans="1:26" customFormat="1">
      <c r="A335" s="168"/>
      <c r="B335" s="168"/>
      <c r="C335" s="168"/>
      <c r="D335" s="168"/>
      <c r="E335" s="168"/>
      <c r="F335" s="168"/>
      <c r="G335" s="168"/>
      <c r="H335" s="168"/>
      <c r="I335" s="168"/>
      <c r="J335" s="168"/>
      <c r="K335" s="168"/>
      <c r="L335" s="168"/>
      <c r="M335" s="168"/>
      <c r="N335" s="168"/>
      <c r="O335" s="168"/>
      <c r="P335" s="168"/>
      <c r="Q335" s="168"/>
      <c r="R335" s="168"/>
      <c r="S335" s="168"/>
      <c r="T335" s="168"/>
      <c r="U335" s="168"/>
      <c r="V335" s="168"/>
      <c r="W335" s="168"/>
      <c r="X335" s="168"/>
      <c r="Y335" s="168"/>
      <c r="Z335" s="168"/>
    </row>
    <row r="336" spans="1:26" customFormat="1">
      <c r="A336" s="167" t="s">
        <v>1208</v>
      </c>
      <c r="B336" s="168"/>
      <c r="C336" s="168"/>
      <c r="D336" s="168"/>
      <c r="E336" s="168"/>
      <c r="F336" s="168"/>
      <c r="G336" s="168"/>
      <c r="H336" s="168"/>
      <c r="I336" s="168"/>
      <c r="J336" s="168"/>
      <c r="K336" s="168"/>
      <c r="L336" s="168"/>
      <c r="M336" s="168"/>
      <c r="N336" s="168"/>
      <c r="O336" s="168"/>
      <c r="P336" s="168"/>
      <c r="Q336" s="168"/>
      <c r="R336" s="168"/>
      <c r="S336" s="168"/>
      <c r="T336" s="168"/>
      <c r="U336" s="168"/>
      <c r="V336" s="168"/>
      <c r="W336" s="168"/>
      <c r="X336" s="168"/>
      <c r="Y336" s="168"/>
      <c r="Z336" s="168"/>
    </row>
    <row r="337" spans="1:26" customFormat="1">
      <c r="A337" s="168"/>
      <c r="B337" s="168"/>
      <c r="C337" s="168"/>
      <c r="D337" s="168"/>
      <c r="E337" s="168"/>
      <c r="F337" s="168"/>
      <c r="G337" s="168"/>
      <c r="H337" s="168"/>
      <c r="I337" s="168"/>
      <c r="J337" s="168"/>
      <c r="K337" s="168"/>
      <c r="L337" s="168"/>
      <c r="M337" s="168"/>
      <c r="N337" s="168"/>
      <c r="O337" s="168"/>
      <c r="P337" s="168"/>
      <c r="Q337" s="168"/>
      <c r="R337" s="168"/>
      <c r="S337" s="168"/>
      <c r="T337" s="168"/>
      <c r="U337" s="168"/>
      <c r="V337" s="168"/>
      <c r="W337" s="168"/>
      <c r="X337" s="168"/>
      <c r="Y337" s="168"/>
      <c r="Z337" s="168"/>
    </row>
    <row r="338" spans="1:26" customFormat="1">
      <c r="A338" s="168" t="s">
        <v>1209</v>
      </c>
      <c r="B338" s="168"/>
      <c r="C338" s="168"/>
      <c r="D338" s="168"/>
      <c r="E338" s="168"/>
      <c r="F338" s="168"/>
      <c r="G338" s="168"/>
      <c r="H338" s="168"/>
      <c r="I338" s="168"/>
      <c r="J338" s="168"/>
      <c r="K338" s="168"/>
      <c r="L338" s="168"/>
      <c r="M338" s="168"/>
      <c r="N338" s="168"/>
      <c r="O338" s="168"/>
      <c r="P338" s="168"/>
      <c r="Q338" s="168"/>
      <c r="R338" s="168"/>
      <c r="S338" s="168"/>
      <c r="T338" s="168"/>
      <c r="U338" s="168"/>
      <c r="V338" s="168"/>
      <c r="W338" s="168"/>
      <c r="X338" s="168"/>
      <c r="Y338" s="168"/>
      <c r="Z338" s="168"/>
    </row>
    <row r="339" spans="1:26" customFormat="1">
      <c r="A339" s="168"/>
      <c r="B339" s="168"/>
      <c r="C339" s="168"/>
      <c r="D339" s="168"/>
      <c r="E339" s="168">
        <v>800</v>
      </c>
      <c r="F339" s="168"/>
      <c r="G339" s="168" t="s">
        <v>1210</v>
      </c>
      <c r="H339" s="168"/>
      <c r="I339" s="168"/>
      <c r="J339" s="168"/>
      <c r="K339" s="168"/>
      <c r="L339" s="168"/>
      <c r="M339" s="168"/>
      <c r="N339" s="168"/>
      <c r="O339" s="168"/>
      <c r="P339" s="168"/>
      <c r="Q339" s="168"/>
      <c r="R339" s="168"/>
      <c r="S339" s="168"/>
      <c r="T339" s="168"/>
      <c r="U339" s="168"/>
      <c r="V339" s="168"/>
      <c r="W339" s="168"/>
      <c r="X339" s="168"/>
      <c r="Y339" s="168"/>
      <c r="Z339" s="168"/>
    </row>
    <row r="340" spans="1:26" customFormat="1">
      <c r="A340" s="168"/>
      <c r="B340" s="168"/>
      <c r="C340" s="168"/>
      <c r="D340" s="168"/>
      <c r="E340" s="168"/>
      <c r="F340" s="168"/>
      <c r="G340" s="168"/>
      <c r="H340" s="168"/>
      <c r="I340" s="168"/>
      <c r="J340" s="168"/>
      <c r="K340" s="168"/>
      <c r="L340" s="168"/>
      <c r="M340" s="168"/>
      <c r="N340" s="168"/>
      <c r="O340" s="168"/>
      <c r="P340" s="168"/>
      <c r="Q340" s="168"/>
      <c r="R340" s="168"/>
      <c r="S340" s="168"/>
      <c r="T340" s="168"/>
      <c r="U340" s="168"/>
      <c r="V340" s="168"/>
      <c r="W340" s="168"/>
      <c r="X340" s="168"/>
      <c r="Y340" s="168"/>
      <c r="Z340" s="168"/>
    </row>
    <row r="341" spans="1:26" customFormat="1">
      <c r="A341" s="167" t="s">
        <v>1211</v>
      </c>
      <c r="B341" s="168"/>
      <c r="C341" s="168"/>
      <c r="D341" s="168"/>
      <c r="E341" s="168"/>
      <c r="F341" s="168"/>
      <c r="G341" s="168"/>
      <c r="H341" s="168"/>
      <c r="I341" s="168"/>
      <c r="J341" s="168"/>
      <c r="K341" s="168"/>
      <c r="L341" s="168"/>
      <c r="M341" s="168"/>
      <c r="N341" s="168"/>
      <c r="O341" s="168"/>
      <c r="P341" s="168"/>
      <c r="Q341" s="168"/>
      <c r="R341" s="168"/>
      <c r="S341" s="168"/>
      <c r="T341" s="168"/>
      <c r="U341" s="168"/>
      <c r="V341" s="168"/>
      <c r="W341" s="168"/>
      <c r="X341" s="168"/>
      <c r="Y341" s="168"/>
      <c r="Z341" s="168"/>
    </row>
    <row r="342" spans="1:26" customFormat="1">
      <c r="A342" s="168"/>
      <c r="B342" s="168"/>
      <c r="C342" s="168"/>
      <c r="D342" s="168"/>
      <c r="E342" s="168"/>
      <c r="F342" s="168"/>
      <c r="G342" s="168" t="s">
        <v>1212</v>
      </c>
      <c r="H342" s="168"/>
      <c r="I342" s="168"/>
      <c r="J342" s="168"/>
      <c r="K342" s="168"/>
      <c r="L342" s="168"/>
      <c r="M342" s="168"/>
      <c r="N342" s="168"/>
      <c r="O342" s="168"/>
      <c r="P342" s="168"/>
      <c r="Q342" s="168"/>
      <c r="R342" s="168"/>
      <c r="S342" s="168"/>
      <c r="T342" s="168"/>
      <c r="U342" s="168"/>
      <c r="V342" s="168"/>
      <c r="W342" s="168"/>
      <c r="X342" s="168"/>
      <c r="Y342" s="168"/>
      <c r="Z342" s="168"/>
    </row>
    <row r="343" spans="1:26" customFormat="1">
      <c r="A343" s="168"/>
      <c r="B343" s="168"/>
      <c r="C343" s="168"/>
      <c r="D343" s="168"/>
      <c r="E343" s="168"/>
      <c r="F343" s="168"/>
      <c r="G343" s="168"/>
      <c r="H343" s="168"/>
      <c r="I343" s="168"/>
      <c r="J343" s="168"/>
      <c r="K343" s="168"/>
      <c r="L343" s="168"/>
      <c r="M343" s="168"/>
      <c r="N343" s="168"/>
      <c r="O343" s="168"/>
      <c r="P343" s="168"/>
      <c r="Q343" s="168"/>
      <c r="R343" s="168"/>
      <c r="S343" s="168"/>
      <c r="T343" s="168"/>
      <c r="U343" s="168"/>
      <c r="V343" s="168"/>
      <c r="W343" s="168"/>
      <c r="X343" s="168"/>
      <c r="Y343" s="168"/>
      <c r="Z343" s="168"/>
    </row>
    <row r="344" spans="1:26" customFormat="1">
      <c r="A344" s="180" t="s">
        <v>1213</v>
      </c>
      <c r="B344" s="180"/>
      <c r="C344" s="180"/>
      <c r="D344" s="180"/>
      <c r="E344" s="180"/>
      <c r="F344" s="180"/>
      <c r="G344" s="66"/>
      <c r="H344" s="180"/>
      <c r="I344" s="168"/>
      <c r="J344" s="168"/>
      <c r="K344" s="168"/>
      <c r="L344" s="168"/>
      <c r="M344" s="168"/>
      <c r="N344" s="168"/>
      <c r="O344" s="168"/>
      <c r="P344" s="168"/>
      <c r="Q344" s="168"/>
      <c r="R344" s="168"/>
      <c r="S344" s="168"/>
      <c r="T344" s="168"/>
      <c r="U344" s="168"/>
      <c r="V344" s="168"/>
      <c r="W344" s="168"/>
      <c r="X344" s="168"/>
      <c r="Y344" s="168"/>
      <c r="Z344" s="168"/>
    </row>
    <row r="345" spans="1:26" customFormat="1" ht="20" customHeight="1">
      <c r="A345" s="296" t="s">
        <v>1246</v>
      </c>
      <c r="B345" s="296"/>
      <c r="C345" s="296"/>
      <c r="D345" s="296"/>
      <c r="E345" s="296"/>
      <c r="F345" s="180"/>
      <c r="G345" s="180"/>
      <c r="H345" s="180"/>
      <c r="I345" s="168"/>
      <c r="J345" s="168"/>
      <c r="K345" s="168"/>
      <c r="L345" s="168"/>
      <c r="M345" s="168"/>
      <c r="N345" s="168"/>
      <c r="O345" s="168"/>
      <c r="P345" s="168"/>
      <c r="Q345" s="168"/>
      <c r="R345" s="168"/>
      <c r="S345" s="168"/>
      <c r="T345" s="168"/>
      <c r="U345" s="168"/>
      <c r="V345" s="168"/>
      <c r="W345" s="168"/>
      <c r="X345" s="168"/>
      <c r="Y345" s="168"/>
      <c r="Z345" s="168"/>
    </row>
    <row r="346" spans="1:26" customFormat="1" ht="20" customHeight="1">
      <c r="A346" s="183"/>
      <c r="B346" s="183"/>
      <c r="C346" s="183"/>
      <c r="D346" s="183"/>
      <c r="E346" s="183"/>
      <c r="F346" s="180"/>
      <c r="G346" s="180"/>
      <c r="H346" s="180"/>
      <c r="I346" s="168"/>
      <c r="J346" s="168"/>
      <c r="K346" s="168"/>
      <c r="L346" s="168"/>
      <c r="M346" s="168"/>
      <c r="N346" s="168"/>
      <c r="O346" s="168"/>
      <c r="P346" s="168"/>
      <c r="Q346" s="168"/>
      <c r="R346" s="168"/>
      <c r="S346" s="168"/>
      <c r="T346" s="168"/>
      <c r="U346" s="168"/>
      <c r="V346" s="168"/>
      <c r="W346" s="168"/>
      <c r="X346" s="168"/>
      <c r="Y346" s="168"/>
      <c r="Z346" s="168"/>
    </row>
    <row r="347" spans="1:26" customFormat="1">
      <c r="A347" s="180" t="s">
        <v>1214</v>
      </c>
      <c r="B347" s="180"/>
      <c r="C347" s="180"/>
      <c r="D347" s="180"/>
      <c r="E347" s="180"/>
      <c r="F347" s="180"/>
      <c r="G347" s="180"/>
      <c r="H347" s="180"/>
      <c r="I347" s="168"/>
      <c r="J347" s="168"/>
      <c r="K347" s="168"/>
      <c r="L347" s="168"/>
      <c r="M347" s="168"/>
      <c r="N347" s="168"/>
      <c r="O347" s="168"/>
      <c r="P347" s="168"/>
      <c r="Q347" s="168"/>
      <c r="R347" s="168"/>
      <c r="S347" s="168"/>
      <c r="T347" s="168"/>
      <c r="U347" s="168"/>
      <c r="V347" s="168"/>
      <c r="W347" s="168"/>
      <c r="X347" s="168"/>
      <c r="Y347" s="168"/>
      <c r="Z347" s="168"/>
    </row>
    <row r="348" spans="1:26" customFormat="1">
      <c r="A348" s="180" t="s">
        <v>1247</v>
      </c>
      <c r="B348" s="180"/>
      <c r="C348" s="180"/>
      <c r="D348" s="180"/>
      <c r="E348" s="180"/>
      <c r="F348" s="180"/>
      <c r="G348" s="180"/>
      <c r="H348" s="180"/>
      <c r="I348" s="168"/>
      <c r="J348" s="168"/>
      <c r="K348" s="168"/>
      <c r="L348" s="168"/>
      <c r="M348" s="168"/>
      <c r="N348" s="168"/>
      <c r="O348" s="168"/>
      <c r="P348" s="168"/>
      <c r="Q348" s="168"/>
      <c r="R348" s="168"/>
      <c r="S348" s="168"/>
      <c r="T348" s="168"/>
      <c r="U348" s="168"/>
      <c r="V348" s="168"/>
      <c r="W348" s="168"/>
      <c r="X348" s="168"/>
      <c r="Y348" s="168"/>
      <c r="Z348" s="168"/>
    </row>
    <row r="349" spans="1:26" customFormat="1">
      <c r="A349" s="168"/>
      <c r="B349" s="168"/>
      <c r="C349" s="168"/>
      <c r="D349" s="168"/>
      <c r="E349" s="168"/>
      <c r="F349" s="168"/>
      <c r="G349" s="168"/>
      <c r="H349" s="168"/>
      <c r="I349" s="168"/>
      <c r="J349" s="168"/>
      <c r="K349" s="168"/>
      <c r="L349" s="168"/>
      <c r="M349" s="168"/>
      <c r="N349" s="168"/>
      <c r="O349" s="168"/>
      <c r="P349" s="168"/>
      <c r="Q349" s="168"/>
      <c r="R349" s="168"/>
      <c r="S349" s="168"/>
      <c r="T349" s="168"/>
      <c r="U349" s="168"/>
      <c r="V349" s="168"/>
      <c r="W349" s="168"/>
      <c r="X349" s="168"/>
      <c r="Y349" s="168"/>
      <c r="Z349" s="168"/>
    </row>
    <row r="350" spans="1:26" customFormat="1">
      <c r="A350" s="168" t="s">
        <v>1248</v>
      </c>
      <c r="B350" s="168"/>
      <c r="C350" s="168"/>
      <c r="D350" s="168"/>
      <c r="E350" s="168"/>
      <c r="F350" s="168"/>
      <c r="G350" s="168"/>
      <c r="H350" s="168"/>
      <c r="I350" s="168"/>
      <c r="J350" s="168"/>
      <c r="K350" s="168"/>
      <c r="L350" s="168"/>
      <c r="M350" s="168"/>
      <c r="N350" s="168"/>
      <c r="O350" s="168"/>
      <c r="P350" s="168"/>
      <c r="Q350" s="168"/>
      <c r="R350" s="168"/>
      <c r="S350" s="168"/>
      <c r="T350" s="168"/>
      <c r="U350" s="168"/>
      <c r="V350" s="168"/>
      <c r="W350" s="168"/>
      <c r="X350" s="168"/>
      <c r="Y350" s="168"/>
      <c r="Z350" s="168"/>
    </row>
    <row r="351" spans="1:26" customFormat="1">
      <c r="A351" s="168"/>
      <c r="B351" s="168"/>
      <c r="C351" s="168"/>
      <c r="D351" s="168"/>
      <c r="E351" s="168"/>
      <c r="F351" s="168"/>
      <c r="G351" s="168"/>
      <c r="H351" s="168"/>
      <c r="I351" s="168"/>
      <c r="J351" s="168"/>
      <c r="K351" s="168"/>
      <c r="L351" s="168"/>
      <c r="M351" s="168"/>
      <c r="N351" s="168"/>
      <c r="O351" s="168"/>
      <c r="P351" s="168"/>
      <c r="Q351" s="168"/>
      <c r="R351" s="168"/>
      <c r="S351" s="168"/>
      <c r="T351" s="168"/>
      <c r="U351" s="168"/>
      <c r="V351" s="168"/>
      <c r="W351" s="168"/>
      <c r="X351" s="168"/>
      <c r="Y351" s="168"/>
      <c r="Z351" s="168"/>
    </row>
    <row r="352" spans="1:26" customFormat="1">
      <c r="A352" s="168"/>
      <c r="B352" s="168"/>
      <c r="C352" s="168"/>
      <c r="D352" s="168"/>
      <c r="E352" s="168"/>
      <c r="F352" s="168"/>
      <c r="G352" s="168"/>
      <c r="H352" s="168"/>
      <c r="I352" s="168"/>
      <c r="J352" s="168"/>
      <c r="K352" s="168"/>
      <c r="L352" s="168"/>
      <c r="M352" s="168"/>
      <c r="N352" s="168"/>
      <c r="O352" s="168"/>
      <c r="P352" s="168"/>
      <c r="Q352" s="168"/>
      <c r="R352" s="168"/>
      <c r="S352" s="168"/>
      <c r="T352" s="168"/>
      <c r="U352" s="168"/>
      <c r="V352" s="168"/>
      <c r="W352" s="168"/>
      <c r="X352" s="168"/>
      <c r="Y352" s="168"/>
      <c r="Z352" s="168"/>
    </row>
    <row r="353" spans="1:26" customFormat="1">
      <c r="A353" s="184" t="s">
        <v>1215</v>
      </c>
      <c r="B353" s="185"/>
      <c r="C353" s="185"/>
      <c r="D353" s="185"/>
      <c r="E353" s="185"/>
      <c r="F353" s="185"/>
      <c r="G353" s="185"/>
      <c r="H353" s="185"/>
      <c r="I353" s="168"/>
      <c r="J353" s="168"/>
      <c r="K353" s="168"/>
      <c r="L353" s="168"/>
      <c r="M353" s="168"/>
      <c r="N353" s="168"/>
      <c r="O353" s="168"/>
      <c r="P353" s="168"/>
      <c r="Q353" s="168"/>
      <c r="R353" s="168"/>
      <c r="S353" s="168"/>
      <c r="T353" s="168"/>
      <c r="U353" s="168"/>
      <c r="V353" s="168"/>
      <c r="W353" s="168"/>
      <c r="X353" s="168"/>
      <c r="Y353" s="168"/>
      <c r="Z353" s="168"/>
    </row>
    <row r="354" spans="1:26" customFormat="1">
      <c r="A354" s="168" t="s">
        <v>1216</v>
      </c>
      <c r="B354" s="168"/>
      <c r="C354" s="168"/>
      <c r="D354" s="168"/>
      <c r="E354" s="168"/>
      <c r="F354" s="168"/>
      <c r="G354" s="168"/>
      <c r="H354" s="168"/>
      <c r="I354" s="168"/>
      <c r="J354" s="168"/>
      <c r="K354" s="168"/>
      <c r="L354" s="168"/>
      <c r="M354" s="168"/>
      <c r="N354" s="168"/>
      <c r="O354" s="168"/>
      <c r="P354" s="168"/>
      <c r="Q354" s="168"/>
      <c r="R354" s="168"/>
      <c r="S354" s="168"/>
      <c r="T354" s="168"/>
      <c r="U354" s="168"/>
      <c r="V354" s="168"/>
      <c r="W354" s="168"/>
      <c r="X354" s="168"/>
      <c r="Y354" s="168"/>
      <c r="Z354" s="168"/>
    </row>
    <row r="355" spans="1:26" customFormat="1">
      <c r="A355" s="168" t="s">
        <v>1217</v>
      </c>
      <c r="B355" s="168"/>
      <c r="C355" s="168"/>
      <c r="D355" s="168"/>
      <c r="E355" s="168"/>
      <c r="F355" s="168"/>
      <c r="G355" s="168"/>
      <c r="H355" s="168"/>
      <c r="I355" s="168"/>
      <c r="J355" s="168"/>
      <c r="K355" s="168"/>
      <c r="L355" s="168"/>
      <c r="M355" s="168"/>
      <c r="N355" s="168"/>
      <c r="O355" s="168"/>
      <c r="P355" s="168"/>
      <c r="Q355" s="168"/>
      <c r="R355" s="168"/>
      <c r="S355" s="168"/>
      <c r="T355" s="168"/>
      <c r="U355" s="168"/>
      <c r="V355" s="168"/>
      <c r="W355" s="168"/>
      <c r="X355" s="168"/>
      <c r="Y355" s="168"/>
      <c r="Z355" s="168"/>
    </row>
    <row r="356" spans="1:26" customFormat="1">
      <c r="A356" s="168" t="s">
        <v>1218</v>
      </c>
      <c r="B356" s="168"/>
      <c r="C356" s="168"/>
      <c r="D356" s="168"/>
      <c r="E356" s="168"/>
      <c r="F356" s="168"/>
      <c r="G356" s="168"/>
      <c r="H356" s="168"/>
      <c r="I356" s="168"/>
      <c r="J356" s="168"/>
      <c r="K356" s="168"/>
      <c r="L356" s="168"/>
      <c r="M356" s="168"/>
      <c r="N356" s="168"/>
      <c r="O356" s="168"/>
      <c r="P356" s="168"/>
      <c r="Q356" s="168"/>
      <c r="R356" s="168"/>
      <c r="S356" s="168"/>
      <c r="T356" s="168"/>
      <c r="U356" s="168"/>
      <c r="V356" s="168"/>
      <c r="W356" s="168"/>
      <c r="X356" s="168"/>
      <c r="Y356" s="168"/>
      <c r="Z356" s="168"/>
    </row>
    <row r="357" spans="1:26" customFormat="1">
      <c r="A357" s="168" t="s">
        <v>1219</v>
      </c>
      <c r="B357" s="168"/>
      <c r="C357" s="168"/>
      <c r="D357" s="168"/>
      <c r="E357" s="168"/>
      <c r="F357" s="168"/>
      <c r="G357" s="168"/>
      <c r="H357" s="168"/>
      <c r="I357" s="168"/>
      <c r="J357" s="168"/>
      <c r="K357" s="168"/>
      <c r="L357" s="168"/>
      <c r="M357" s="168"/>
      <c r="N357" s="168"/>
      <c r="O357" s="168"/>
      <c r="P357" s="168"/>
      <c r="Q357" s="168"/>
      <c r="R357" s="168"/>
      <c r="S357" s="168"/>
      <c r="T357" s="168"/>
      <c r="U357" s="168"/>
      <c r="V357" s="168"/>
      <c r="W357" s="168"/>
      <c r="X357" s="168"/>
      <c r="Y357" s="168"/>
      <c r="Z357" s="168"/>
    </row>
    <row r="358" spans="1:26" customFormat="1">
      <c r="A358" s="168" t="s">
        <v>1220</v>
      </c>
      <c r="B358" s="168"/>
      <c r="C358" s="168"/>
      <c r="D358" s="168"/>
      <c r="E358" s="168"/>
      <c r="F358" s="168"/>
      <c r="G358" s="168"/>
      <c r="H358" s="168"/>
      <c r="I358" s="168"/>
      <c r="J358" s="168"/>
      <c r="K358" s="168"/>
      <c r="L358" s="168"/>
      <c r="M358" s="168"/>
      <c r="N358" s="168"/>
      <c r="O358" s="168"/>
      <c r="P358" s="168"/>
      <c r="Q358" s="168"/>
      <c r="R358" s="168"/>
      <c r="S358" s="168"/>
      <c r="T358" s="168"/>
      <c r="U358" s="168"/>
      <c r="V358" s="168"/>
      <c r="W358" s="168"/>
      <c r="X358" s="168"/>
      <c r="Y358" s="168"/>
      <c r="Z358" s="168"/>
    </row>
    <row r="359" spans="1:26" customFormat="1">
      <c r="A359" s="168" t="s">
        <v>1221</v>
      </c>
      <c r="B359" s="168"/>
      <c r="C359" s="168"/>
      <c r="D359" s="168"/>
      <c r="E359" s="168"/>
      <c r="F359" s="168"/>
      <c r="G359" s="168"/>
      <c r="H359" s="168"/>
      <c r="I359" s="168"/>
      <c r="J359" s="168"/>
      <c r="K359" s="168"/>
      <c r="L359" s="168"/>
      <c r="M359" s="168"/>
      <c r="N359" s="168"/>
      <c r="O359" s="168"/>
      <c r="P359" s="168"/>
      <c r="Q359" s="168"/>
      <c r="R359" s="168"/>
      <c r="S359" s="168"/>
      <c r="T359" s="168"/>
      <c r="U359" s="168"/>
      <c r="V359" s="168"/>
      <c r="W359" s="168"/>
      <c r="X359" s="168"/>
      <c r="Y359" s="168"/>
      <c r="Z359" s="168"/>
    </row>
    <row r="360" spans="1:26" customFormat="1">
      <c r="A360" s="168"/>
      <c r="B360" s="168"/>
      <c r="C360" s="168"/>
      <c r="D360" s="168"/>
      <c r="E360" s="168"/>
      <c r="F360" s="168"/>
      <c r="G360" s="168"/>
      <c r="H360" s="168"/>
      <c r="I360" s="168"/>
      <c r="J360" s="168"/>
      <c r="K360" s="168"/>
      <c r="L360" s="168"/>
      <c r="M360" s="168"/>
      <c r="N360" s="168"/>
      <c r="O360" s="168"/>
      <c r="P360" s="168"/>
      <c r="Q360" s="168"/>
      <c r="R360" s="168"/>
      <c r="S360" s="168"/>
      <c r="T360" s="168"/>
      <c r="U360" s="168"/>
      <c r="V360" s="168"/>
      <c r="W360" s="168"/>
      <c r="X360" s="168"/>
      <c r="Y360" s="168"/>
      <c r="Z360" s="168"/>
    </row>
    <row r="361" spans="1:26" customFormat="1">
      <c r="A361" s="184" t="s">
        <v>1222</v>
      </c>
      <c r="B361" s="185"/>
      <c r="C361" s="185"/>
      <c r="D361" s="185"/>
      <c r="E361" s="185"/>
      <c r="F361" s="185"/>
      <c r="G361" s="185"/>
      <c r="H361" s="185"/>
      <c r="I361" s="168"/>
      <c r="J361" s="168"/>
      <c r="K361" s="168"/>
      <c r="L361" s="168"/>
      <c r="M361" s="168"/>
      <c r="N361" s="168"/>
      <c r="O361" s="168"/>
      <c r="P361" s="168"/>
      <c r="Q361" s="168"/>
      <c r="R361" s="168"/>
      <c r="S361" s="168"/>
      <c r="T361" s="168"/>
      <c r="U361" s="168"/>
      <c r="V361" s="168"/>
      <c r="W361" s="168"/>
      <c r="X361" s="168"/>
      <c r="Y361" s="168"/>
      <c r="Z361" s="168"/>
    </row>
    <row r="362" spans="1:26" customFormat="1">
      <c r="A362" s="168" t="s">
        <v>1223</v>
      </c>
      <c r="B362" s="168"/>
      <c r="C362" s="168"/>
      <c r="D362" s="168"/>
      <c r="E362" s="168"/>
      <c r="F362" s="168"/>
      <c r="G362" s="168"/>
      <c r="H362" s="168"/>
      <c r="I362" s="168"/>
      <c r="J362" s="168"/>
      <c r="K362" s="168"/>
      <c r="L362" s="168"/>
      <c r="M362" s="168"/>
      <c r="N362" s="168"/>
      <c r="O362" s="168"/>
      <c r="P362" s="168"/>
      <c r="Q362" s="168"/>
      <c r="R362" s="168"/>
      <c r="S362" s="168"/>
      <c r="T362" s="168"/>
      <c r="U362" s="168"/>
      <c r="V362" s="168"/>
      <c r="W362" s="168"/>
      <c r="X362" s="168"/>
      <c r="Y362" s="168"/>
      <c r="Z362" s="168"/>
    </row>
    <row r="363" spans="1:26" customFormat="1">
      <c r="A363" s="168"/>
      <c r="B363" s="168"/>
      <c r="C363" s="168"/>
      <c r="D363" s="168"/>
      <c r="E363" s="168"/>
      <c r="F363" s="168"/>
      <c r="G363" s="168"/>
      <c r="H363" s="168"/>
      <c r="I363" s="168"/>
      <c r="J363" s="168"/>
      <c r="K363" s="168"/>
      <c r="L363" s="168"/>
      <c r="M363" s="168"/>
      <c r="N363" s="168"/>
      <c r="O363" s="168"/>
      <c r="P363" s="168"/>
      <c r="Q363" s="168"/>
      <c r="R363" s="168"/>
      <c r="S363" s="168"/>
      <c r="T363" s="168"/>
      <c r="U363" s="168"/>
      <c r="V363" s="168"/>
      <c r="W363" s="168"/>
      <c r="X363" s="168"/>
      <c r="Y363" s="168"/>
      <c r="Z363" s="168"/>
    </row>
    <row r="364" spans="1:26" customFormat="1">
      <c r="A364" s="297"/>
      <c r="B364" s="295"/>
      <c r="C364" s="295"/>
      <c r="D364" s="295"/>
      <c r="E364" s="295"/>
      <c r="F364" s="295"/>
      <c r="G364" s="295"/>
      <c r="H364" s="168"/>
      <c r="I364" s="168"/>
      <c r="J364" s="168"/>
      <c r="K364" s="168"/>
      <c r="L364" s="168"/>
      <c r="M364" s="168"/>
      <c r="N364" s="168"/>
      <c r="O364" s="168"/>
      <c r="P364" s="168"/>
      <c r="Q364" s="168"/>
      <c r="R364" s="168"/>
      <c r="S364" s="168"/>
      <c r="T364" s="168"/>
      <c r="U364" s="168"/>
      <c r="V364" s="168"/>
      <c r="W364" s="168"/>
      <c r="X364" s="168"/>
      <c r="Y364" s="168"/>
      <c r="Z364" s="168"/>
    </row>
    <row r="365" spans="1:26" customFormat="1">
      <c r="A365" s="295"/>
      <c r="B365" s="295"/>
      <c r="C365" s="295"/>
      <c r="D365" s="295"/>
      <c r="E365" s="295"/>
      <c r="F365" s="295"/>
      <c r="G365" s="295"/>
      <c r="H365" s="168"/>
      <c r="I365" s="168"/>
      <c r="J365" s="168"/>
      <c r="K365" s="168"/>
      <c r="L365" s="168"/>
      <c r="M365" s="168"/>
      <c r="N365" s="168"/>
      <c r="O365" s="168"/>
      <c r="P365" s="168"/>
      <c r="Q365" s="168"/>
      <c r="R365" s="168"/>
      <c r="S365" s="168"/>
      <c r="T365" s="168"/>
      <c r="U365" s="168"/>
      <c r="V365" s="168"/>
      <c r="W365" s="168"/>
      <c r="X365" s="168"/>
      <c r="Y365" s="168"/>
      <c r="Z365" s="168"/>
    </row>
    <row r="366" spans="1:26" customFormat="1">
      <c r="A366" s="295"/>
      <c r="B366" s="295"/>
      <c r="C366" s="295"/>
      <c r="D366" s="295"/>
      <c r="E366" s="295"/>
      <c r="F366" s="295"/>
      <c r="G366" s="295"/>
      <c r="H366" s="168"/>
      <c r="I366" s="168"/>
      <c r="J366" s="168"/>
      <c r="K366" s="168"/>
      <c r="L366" s="168"/>
      <c r="M366" s="168"/>
      <c r="N366" s="168"/>
      <c r="O366" s="168"/>
      <c r="P366" s="168"/>
      <c r="Q366" s="168"/>
      <c r="R366" s="168"/>
      <c r="S366" s="168"/>
      <c r="T366" s="168"/>
      <c r="U366" s="168"/>
      <c r="V366" s="168"/>
      <c r="W366" s="168"/>
      <c r="X366" s="168"/>
      <c r="Y366" s="168"/>
      <c r="Z366" s="168"/>
    </row>
    <row r="367" spans="1:26" customFormat="1">
      <c r="A367" s="295"/>
      <c r="B367" s="295"/>
      <c r="C367" s="295"/>
      <c r="D367" s="295"/>
      <c r="E367" s="295"/>
      <c r="F367" s="295"/>
      <c r="G367" s="295"/>
      <c r="H367" s="168"/>
      <c r="I367" s="168"/>
      <c r="J367" s="168"/>
      <c r="K367" s="168"/>
      <c r="L367" s="168"/>
      <c r="M367" s="168"/>
      <c r="N367" s="168"/>
      <c r="O367" s="168"/>
      <c r="P367" s="168"/>
      <c r="Q367" s="168"/>
      <c r="R367" s="168"/>
      <c r="S367" s="168"/>
      <c r="T367" s="168"/>
      <c r="U367" s="168"/>
      <c r="V367" s="168"/>
      <c r="W367" s="168"/>
      <c r="X367" s="168"/>
      <c r="Y367" s="168"/>
      <c r="Z367" s="168"/>
    </row>
    <row r="368" spans="1:26" customFormat="1">
      <c r="A368" s="295"/>
      <c r="B368" s="295"/>
      <c r="C368" s="295"/>
      <c r="D368" s="295"/>
      <c r="E368" s="295"/>
      <c r="F368" s="295"/>
      <c r="G368" s="295"/>
      <c r="H368" s="168"/>
      <c r="I368" s="168"/>
      <c r="J368" s="168"/>
      <c r="K368" s="168"/>
      <c r="L368" s="168"/>
      <c r="M368" s="168"/>
      <c r="N368" s="168"/>
      <c r="O368" s="168"/>
      <c r="P368" s="168"/>
      <c r="Q368" s="168"/>
      <c r="R368" s="168"/>
      <c r="S368" s="168"/>
      <c r="T368" s="168"/>
      <c r="U368" s="168"/>
      <c r="V368" s="168"/>
      <c r="W368" s="168"/>
      <c r="X368" s="168"/>
      <c r="Y368" s="168"/>
      <c r="Z368" s="168"/>
    </row>
    <row r="369" spans="1:26" customFormat="1">
      <c r="A369" s="295"/>
      <c r="B369" s="295"/>
      <c r="C369" s="295"/>
      <c r="D369" s="295"/>
      <c r="E369" s="295"/>
      <c r="F369" s="295"/>
      <c r="G369" s="295"/>
      <c r="H369" s="168"/>
      <c r="I369" s="168"/>
      <c r="J369" s="168"/>
      <c r="K369" s="168"/>
      <c r="L369" s="168"/>
      <c r="M369" s="168"/>
      <c r="N369" s="168"/>
      <c r="O369" s="168"/>
      <c r="P369" s="168"/>
      <c r="Q369" s="168"/>
      <c r="R369" s="168"/>
      <c r="S369" s="168"/>
      <c r="T369" s="168"/>
      <c r="U369" s="168"/>
      <c r="V369" s="168"/>
      <c r="W369" s="168"/>
      <c r="X369" s="168"/>
      <c r="Y369" s="168"/>
      <c r="Z369" s="168"/>
    </row>
    <row r="370" spans="1:26" customFormat="1">
      <c r="A370" s="295"/>
      <c r="B370" s="295"/>
      <c r="C370" s="295"/>
      <c r="D370" s="295"/>
      <c r="E370" s="295"/>
      <c r="F370" s="295"/>
      <c r="G370" s="295"/>
      <c r="H370" s="168"/>
      <c r="I370" s="168"/>
      <c r="J370" s="168"/>
      <c r="K370" s="168"/>
      <c r="L370" s="168"/>
      <c r="M370" s="168"/>
      <c r="N370" s="168"/>
      <c r="O370" s="168"/>
      <c r="P370" s="168"/>
      <c r="Q370" s="168"/>
      <c r="R370" s="168"/>
      <c r="S370" s="168"/>
      <c r="T370" s="168"/>
      <c r="U370" s="168"/>
      <c r="V370" s="168"/>
      <c r="W370" s="168"/>
      <c r="X370" s="168"/>
      <c r="Y370" s="168"/>
      <c r="Z370" s="168"/>
    </row>
    <row r="371" spans="1:26" customFormat="1">
      <c r="A371" s="295"/>
      <c r="B371" s="295"/>
      <c r="C371" s="295"/>
      <c r="D371" s="295"/>
      <c r="E371" s="295"/>
      <c r="F371" s="295"/>
      <c r="G371" s="295"/>
      <c r="H371" s="168"/>
      <c r="I371" s="168"/>
      <c r="J371" s="168"/>
      <c r="K371" s="168"/>
      <c r="L371" s="168"/>
      <c r="M371" s="168"/>
      <c r="N371" s="168"/>
      <c r="O371" s="168"/>
      <c r="P371" s="168"/>
      <c r="Q371" s="168"/>
      <c r="R371" s="168"/>
      <c r="S371" s="168"/>
      <c r="T371" s="168"/>
      <c r="U371" s="168"/>
      <c r="V371" s="168"/>
      <c r="W371" s="168"/>
      <c r="X371" s="168"/>
      <c r="Y371" s="168"/>
      <c r="Z371" s="168"/>
    </row>
    <row r="372" spans="1:26" customFormat="1">
      <c r="A372" s="295"/>
      <c r="B372" s="295"/>
      <c r="C372" s="295"/>
      <c r="D372" s="295"/>
      <c r="E372" s="295"/>
      <c r="F372" s="295"/>
      <c r="G372" s="295"/>
      <c r="H372" s="168"/>
      <c r="I372" s="168"/>
      <c r="J372" s="168"/>
      <c r="K372" s="168"/>
      <c r="L372" s="168"/>
      <c r="M372" s="168"/>
      <c r="N372" s="168"/>
      <c r="O372" s="168"/>
      <c r="P372" s="168"/>
      <c r="Q372" s="168"/>
      <c r="R372" s="168"/>
      <c r="S372" s="168"/>
      <c r="T372" s="168"/>
      <c r="U372" s="168"/>
      <c r="V372" s="168"/>
      <c r="W372" s="168"/>
      <c r="X372" s="168"/>
      <c r="Y372" s="168"/>
      <c r="Z372" s="168"/>
    </row>
    <row r="373" spans="1:26" customFormat="1">
      <c r="A373" s="295"/>
      <c r="B373" s="295"/>
      <c r="C373" s="295"/>
      <c r="D373" s="295"/>
      <c r="E373" s="295"/>
      <c r="F373" s="295"/>
      <c r="G373" s="295"/>
      <c r="H373" s="168"/>
      <c r="I373" s="168"/>
      <c r="J373" s="168"/>
      <c r="K373" s="168"/>
      <c r="L373" s="168"/>
      <c r="M373" s="168"/>
      <c r="N373" s="168"/>
      <c r="O373" s="168"/>
      <c r="P373" s="168"/>
      <c r="Q373" s="168"/>
      <c r="R373" s="168"/>
      <c r="S373" s="168"/>
      <c r="T373" s="168"/>
      <c r="U373" s="168"/>
      <c r="V373" s="168"/>
      <c r="W373" s="168"/>
      <c r="X373" s="168"/>
      <c r="Y373" s="168"/>
      <c r="Z373" s="168"/>
    </row>
    <row r="374" spans="1:26" customFormat="1">
      <c r="A374" s="295"/>
      <c r="B374" s="295"/>
      <c r="C374" s="295"/>
      <c r="D374" s="295"/>
      <c r="E374" s="295"/>
      <c r="F374" s="295"/>
      <c r="G374" s="295"/>
      <c r="H374" s="168"/>
      <c r="I374" s="168"/>
      <c r="J374" s="168"/>
      <c r="K374" s="168"/>
      <c r="L374" s="168"/>
      <c r="M374" s="168"/>
      <c r="N374" s="168"/>
      <c r="O374" s="168"/>
      <c r="P374" s="168"/>
      <c r="Q374" s="168"/>
      <c r="R374" s="168"/>
      <c r="S374" s="168"/>
      <c r="T374" s="168"/>
      <c r="U374" s="168"/>
      <c r="V374" s="168"/>
      <c r="W374" s="168"/>
      <c r="X374" s="168"/>
      <c r="Y374" s="168"/>
      <c r="Z374" s="168"/>
    </row>
    <row r="375" spans="1:26" customFormat="1">
      <c r="A375" s="295"/>
      <c r="B375" s="295"/>
      <c r="C375" s="295"/>
      <c r="D375" s="295"/>
      <c r="E375" s="295"/>
      <c r="F375" s="295"/>
      <c r="G375" s="295"/>
      <c r="H375" s="168"/>
      <c r="I375" s="168"/>
      <c r="J375" s="168"/>
      <c r="K375" s="168"/>
      <c r="L375" s="168"/>
      <c r="M375" s="168"/>
      <c r="N375" s="168"/>
      <c r="O375" s="168"/>
      <c r="P375" s="168"/>
      <c r="Q375" s="168"/>
      <c r="R375" s="168"/>
      <c r="S375" s="168"/>
      <c r="T375" s="168"/>
      <c r="U375" s="168"/>
      <c r="V375" s="168"/>
      <c r="W375" s="168"/>
      <c r="X375" s="168"/>
      <c r="Y375" s="168"/>
      <c r="Z375" s="168"/>
    </row>
    <row r="376" spans="1:26" customFormat="1">
      <c r="A376" s="295"/>
      <c r="B376" s="295"/>
      <c r="C376" s="295"/>
      <c r="D376" s="295"/>
      <c r="E376" s="295"/>
      <c r="F376" s="295"/>
      <c r="G376" s="295"/>
      <c r="H376" s="168"/>
      <c r="I376" s="168"/>
      <c r="J376" s="168"/>
      <c r="K376" s="168"/>
      <c r="L376" s="168"/>
      <c r="M376" s="168"/>
      <c r="N376" s="168"/>
      <c r="O376" s="168"/>
      <c r="P376" s="168"/>
      <c r="Q376" s="168"/>
      <c r="R376" s="168"/>
      <c r="S376" s="168"/>
      <c r="T376" s="168"/>
      <c r="U376" s="168"/>
      <c r="V376" s="168"/>
      <c r="W376" s="168"/>
      <c r="X376" s="168"/>
      <c r="Y376" s="168"/>
      <c r="Z376" s="168"/>
    </row>
    <row r="377" spans="1:26" customFormat="1">
      <c r="A377" s="295"/>
      <c r="B377" s="295"/>
      <c r="C377" s="295"/>
      <c r="D377" s="295"/>
      <c r="E377" s="295"/>
      <c r="F377" s="295"/>
      <c r="G377" s="295"/>
      <c r="H377" s="168"/>
      <c r="I377" s="168"/>
      <c r="J377" s="168"/>
      <c r="K377" s="168"/>
      <c r="L377" s="168"/>
      <c r="M377" s="168"/>
      <c r="N377" s="168"/>
      <c r="O377" s="168"/>
      <c r="P377" s="168"/>
      <c r="Q377" s="168"/>
      <c r="R377" s="168"/>
      <c r="S377" s="168"/>
      <c r="T377" s="168"/>
      <c r="U377" s="168"/>
      <c r="V377" s="168"/>
      <c r="W377" s="168"/>
      <c r="X377" s="168"/>
      <c r="Y377" s="168"/>
      <c r="Z377" s="168"/>
    </row>
    <row r="378" spans="1:26" customFormat="1">
      <c r="A378" s="295"/>
      <c r="B378" s="295"/>
      <c r="C378" s="295"/>
      <c r="D378" s="295"/>
      <c r="E378" s="295"/>
      <c r="F378" s="295"/>
      <c r="G378" s="295"/>
      <c r="H378" s="168"/>
      <c r="I378" s="168"/>
      <c r="J378" s="168"/>
      <c r="K378" s="168"/>
      <c r="L378" s="168"/>
      <c r="M378" s="168"/>
      <c r="N378" s="168"/>
      <c r="O378" s="168"/>
      <c r="P378" s="168"/>
      <c r="Q378" s="168"/>
      <c r="R378" s="168"/>
      <c r="S378" s="168"/>
      <c r="T378" s="168"/>
      <c r="U378" s="168"/>
      <c r="V378" s="168"/>
      <c r="W378" s="168"/>
      <c r="X378" s="168"/>
      <c r="Y378" s="168"/>
      <c r="Z378" s="168"/>
    </row>
    <row r="379" spans="1:26" customFormat="1">
      <c r="A379" s="295"/>
      <c r="B379" s="295"/>
      <c r="C379" s="295"/>
      <c r="D379" s="295"/>
      <c r="E379" s="295"/>
      <c r="F379" s="295"/>
      <c r="G379" s="295"/>
      <c r="H379" s="168"/>
      <c r="I379" s="168"/>
      <c r="J379" s="168"/>
      <c r="K379" s="168"/>
      <c r="L379" s="168"/>
      <c r="M379" s="168"/>
      <c r="N379" s="168"/>
      <c r="O379" s="168"/>
      <c r="P379" s="168"/>
      <c r="Q379" s="168"/>
      <c r="R379" s="168"/>
      <c r="S379" s="168"/>
      <c r="T379" s="168"/>
      <c r="U379" s="168"/>
      <c r="V379" s="168"/>
      <c r="W379" s="168"/>
      <c r="X379" s="168"/>
      <c r="Y379" s="168"/>
      <c r="Z379" s="168"/>
    </row>
    <row r="380" spans="1:26" customFormat="1">
      <c r="A380" s="295"/>
      <c r="B380" s="295"/>
      <c r="C380" s="295"/>
      <c r="D380" s="295"/>
      <c r="E380" s="295"/>
      <c r="F380" s="295"/>
      <c r="G380" s="295"/>
      <c r="H380" s="168"/>
      <c r="I380" s="168"/>
      <c r="J380" s="168"/>
      <c r="K380" s="168"/>
      <c r="L380" s="168"/>
      <c r="M380" s="168"/>
      <c r="N380" s="168"/>
      <c r="O380" s="168"/>
      <c r="P380" s="168"/>
      <c r="Q380" s="168"/>
      <c r="R380" s="168"/>
      <c r="S380" s="168"/>
      <c r="T380" s="168"/>
      <c r="U380" s="168"/>
      <c r="V380" s="168"/>
      <c r="W380" s="168"/>
      <c r="X380" s="168"/>
      <c r="Y380" s="168"/>
      <c r="Z380" s="168"/>
    </row>
    <row r="381" spans="1:26" customFormat="1">
      <c r="A381" s="295"/>
      <c r="B381" s="295"/>
      <c r="C381" s="295"/>
      <c r="D381" s="295"/>
      <c r="E381" s="295"/>
      <c r="F381" s="295"/>
      <c r="G381" s="295"/>
      <c r="H381" s="168"/>
      <c r="I381" s="168"/>
      <c r="J381" s="168"/>
      <c r="K381" s="168"/>
      <c r="L381" s="168"/>
      <c r="M381" s="168"/>
      <c r="N381" s="168"/>
      <c r="O381" s="168"/>
      <c r="P381" s="168"/>
      <c r="Q381" s="168"/>
      <c r="R381" s="168"/>
      <c r="S381" s="168"/>
      <c r="T381" s="168"/>
      <c r="U381" s="168"/>
      <c r="V381" s="168"/>
      <c r="W381" s="168"/>
      <c r="X381" s="168"/>
      <c r="Y381" s="168"/>
      <c r="Z381" s="168"/>
    </row>
    <row r="382" spans="1:26" customFormat="1">
      <c r="A382" s="295"/>
      <c r="B382" s="295"/>
      <c r="C382" s="295"/>
      <c r="D382" s="295"/>
      <c r="E382" s="295"/>
      <c r="F382" s="295"/>
      <c r="G382" s="295"/>
      <c r="H382" s="168"/>
      <c r="I382" s="168"/>
      <c r="J382" s="168"/>
      <c r="K382" s="168"/>
      <c r="L382" s="168"/>
      <c r="M382" s="168"/>
      <c r="N382" s="168"/>
      <c r="O382" s="168"/>
      <c r="P382" s="168"/>
      <c r="Q382" s="168"/>
      <c r="R382" s="168"/>
      <c r="S382" s="168"/>
      <c r="T382" s="168"/>
      <c r="U382" s="168"/>
      <c r="V382" s="168"/>
      <c r="W382" s="168"/>
      <c r="X382" s="168"/>
      <c r="Y382" s="168"/>
      <c r="Z382" s="168"/>
    </row>
    <row r="383" spans="1:26" customFormat="1">
      <c r="A383" s="168" t="s">
        <v>1224</v>
      </c>
      <c r="B383" s="168"/>
      <c r="C383" s="168"/>
      <c r="D383" s="168"/>
      <c r="E383" s="168"/>
      <c r="F383" s="168"/>
      <c r="G383" s="168"/>
      <c r="H383" s="168"/>
      <c r="I383" s="168"/>
      <c r="J383" s="168"/>
      <c r="K383" s="168"/>
      <c r="L383" s="168"/>
      <c r="M383" s="168"/>
      <c r="N383" s="168"/>
      <c r="O383" s="168"/>
      <c r="P383" s="168"/>
      <c r="Q383" s="168"/>
      <c r="R383" s="168"/>
      <c r="S383" s="168"/>
      <c r="T383" s="168"/>
      <c r="U383" s="168"/>
      <c r="V383" s="168"/>
      <c r="W383" s="168"/>
      <c r="X383" s="168"/>
      <c r="Y383" s="168"/>
      <c r="Z383" s="168"/>
    </row>
    <row r="384" spans="1:26" customFormat="1">
      <c r="A384" s="168" t="s">
        <v>1225</v>
      </c>
      <c r="B384" s="168"/>
      <c r="C384" s="168"/>
      <c r="D384" s="168"/>
      <c r="E384" s="168"/>
      <c r="F384" s="168"/>
      <c r="G384" s="168"/>
      <c r="H384" s="168"/>
      <c r="I384" s="168"/>
      <c r="J384" s="168"/>
      <c r="K384" s="168"/>
      <c r="L384" s="168"/>
      <c r="M384" s="168"/>
      <c r="N384" s="168"/>
      <c r="O384" s="168"/>
      <c r="P384" s="168"/>
      <c r="Q384" s="168"/>
      <c r="R384" s="168"/>
      <c r="S384" s="168"/>
      <c r="T384" s="168"/>
      <c r="U384" s="168"/>
      <c r="V384" s="168"/>
      <c r="W384" s="168"/>
      <c r="X384" s="168"/>
      <c r="Y384" s="168"/>
      <c r="Z384" s="168"/>
    </row>
    <row r="385" spans="1:26" customFormat="1">
      <c r="A385" s="168"/>
      <c r="B385" s="168"/>
      <c r="C385" s="168"/>
      <c r="D385" s="168"/>
      <c r="E385" s="168"/>
      <c r="F385" s="168"/>
      <c r="G385" s="168"/>
      <c r="H385" s="168"/>
      <c r="I385" s="168"/>
      <c r="J385" s="168"/>
      <c r="K385" s="168"/>
      <c r="L385" s="168"/>
      <c r="M385" s="168"/>
      <c r="N385" s="168"/>
      <c r="O385" s="168"/>
      <c r="P385" s="168"/>
      <c r="Q385" s="168"/>
      <c r="R385" s="168"/>
      <c r="S385" s="168"/>
      <c r="T385" s="168"/>
      <c r="U385" s="168"/>
      <c r="V385" s="168"/>
      <c r="W385" s="168"/>
      <c r="X385" s="168"/>
      <c r="Y385" s="168"/>
      <c r="Z385" s="168"/>
    </row>
    <row r="386" spans="1:26" customFormat="1">
      <c r="A386" s="167" t="s">
        <v>1189</v>
      </c>
      <c r="B386" s="168"/>
      <c r="C386" s="168"/>
      <c r="D386" s="168"/>
      <c r="E386" s="168"/>
      <c r="F386" s="168"/>
      <c r="G386" s="168"/>
      <c r="H386" s="168"/>
      <c r="I386" s="168"/>
      <c r="J386" s="168"/>
      <c r="K386" s="168"/>
      <c r="L386" s="168"/>
      <c r="M386" s="168"/>
      <c r="N386" s="168"/>
      <c r="O386" s="168"/>
      <c r="P386" s="168"/>
      <c r="Q386" s="168"/>
      <c r="R386" s="168"/>
      <c r="S386" s="168"/>
      <c r="T386" s="168"/>
      <c r="U386" s="168"/>
      <c r="V386" s="168"/>
      <c r="W386" s="168"/>
      <c r="X386" s="168"/>
      <c r="Y386" s="168"/>
      <c r="Z386" s="168"/>
    </row>
    <row r="387" spans="1:26" customFormat="1">
      <c r="A387" s="167"/>
      <c r="B387" s="168"/>
      <c r="C387" s="168"/>
      <c r="D387" s="168"/>
      <c r="E387" s="168"/>
      <c r="F387" s="168" t="s">
        <v>1190</v>
      </c>
      <c r="G387" s="168" t="s">
        <v>1191</v>
      </c>
      <c r="H387" s="168"/>
      <c r="I387" s="168"/>
      <c r="J387" s="168"/>
      <c r="K387" s="168"/>
      <c r="L387" s="168"/>
      <c r="M387" s="168"/>
      <c r="N387" s="168"/>
      <c r="O387" s="168"/>
      <c r="P387" s="168"/>
      <c r="Q387" s="168"/>
      <c r="R387" s="168"/>
      <c r="S387" s="168"/>
      <c r="T387" s="168"/>
      <c r="U387" s="168"/>
      <c r="V387" s="168"/>
      <c r="W387" s="168"/>
      <c r="X387" s="168"/>
      <c r="Y387" s="168"/>
      <c r="Z387" s="168"/>
    </row>
    <row r="388" spans="1:26" customFormat="1">
      <c r="A388" s="167"/>
      <c r="B388" s="168"/>
      <c r="C388" s="168"/>
      <c r="D388" s="168"/>
      <c r="E388" s="168"/>
      <c r="F388" s="168"/>
      <c r="G388" s="168"/>
      <c r="H388" s="168"/>
      <c r="I388" s="168"/>
      <c r="J388" s="168"/>
      <c r="K388" s="168"/>
      <c r="L388" s="168"/>
      <c r="M388" s="168"/>
      <c r="N388" s="168"/>
      <c r="O388" s="168"/>
      <c r="P388" s="168"/>
      <c r="Q388" s="168"/>
      <c r="R388" s="168"/>
      <c r="S388" s="168"/>
      <c r="T388" s="168"/>
      <c r="U388" s="168"/>
      <c r="V388" s="168"/>
      <c r="W388" s="168"/>
      <c r="X388" s="168"/>
      <c r="Y388" s="168"/>
      <c r="Z388" s="168"/>
    </row>
    <row r="389" spans="1:26" customFormat="1">
      <c r="A389" s="167" t="s">
        <v>1226</v>
      </c>
      <c r="B389" s="168"/>
      <c r="C389" s="168"/>
      <c r="D389" s="168"/>
      <c r="E389" s="168"/>
      <c r="F389" s="168"/>
      <c r="G389" s="168"/>
      <c r="H389" s="168"/>
      <c r="I389" s="168"/>
      <c r="J389" s="168"/>
      <c r="K389" s="168"/>
      <c r="L389" s="168"/>
      <c r="M389" s="168"/>
      <c r="N389" s="168"/>
      <c r="O389" s="168"/>
      <c r="P389" s="168"/>
      <c r="Q389" s="168"/>
      <c r="R389" s="168"/>
      <c r="S389" s="168"/>
      <c r="T389" s="168"/>
      <c r="U389" s="168"/>
      <c r="V389" s="168"/>
      <c r="W389" s="168"/>
      <c r="X389" s="168"/>
      <c r="Y389" s="168"/>
      <c r="Z389" s="168"/>
    </row>
    <row r="390" spans="1:26" customFormat="1">
      <c r="A390" s="167" t="s">
        <v>1249</v>
      </c>
      <c r="B390" s="168"/>
      <c r="C390" s="168"/>
      <c r="D390" s="168"/>
      <c r="E390" s="168"/>
      <c r="F390" s="168"/>
      <c r="G390" s="168"/>
      <c r="H390" s="168"/>
      <c r="I390" s="168"/>
      <c r="J390" s="168"/>
      <c r="K390" s="168"/>
      <c r="L390" s="168"/>
      <c r="M390" s="168"/>
      <c r="N390" s="168"/>
      <c r="O390" s="168"/>
      <c r="P390" s="168"/>
      <c r="Q390" s="168"/>
      <c r="R390" s="168"/>
      <c r="S390" s="168"/>
      <c r="T390" s="168"/>
      <c r="U390" s="168"/>
      <c r="V390" s="168"/>
      <c r="W390" s="168"/>
      <c r="X390" s="168"/>
      <c r="Y390" s="168"/>
      <c r="Z390" s="168"/>
    </row>
    <row r="391" spans="1:26" customFormat="1">
      <c r="A391" s="167" t="s">
        <v>1227</v>
      </c>
      <c r="B391" s="168"/>
      <c r="C391" s="168"/>
      <c r="D391" s="168"/>
      <c r="E391" s="168"/>
      <c r="F391" s="168"/>
      <c r="G391" s="168"/>
      <c r="H391" s="168"/>
      <c r="I391" s="168"/>
      <c r="J391" s="168"/>
      <c r="K391" s="168"/>
      <c r="L391" s="168"/>
      <c r="M391" s="168"/>
      <c r="N391" s="168"/>
      <c r="O391" s="168"/>
      <c r="P391" s="168"/>
      <c r="Q391" s="168"/>
      <c r="R391" s="168"/>
      <c r="S391" s="168"/>
      <c r="T391" s="168"/>
      <c r="U391" s="168"/>
      <c r="V391" s="168"/>
      <c r="W391" s="168"/>
      <c r="X391" s="168"/>
      <c r="Y391" s="168"/>
      <c r="Z391" s="168"/>
    </row>
    <row r="392" spans="1:26" customFormat="1">
      <c r="A392" s="167" t="s">
        <v>1228</v>
      </c>
      <c r="B392" s="168"/>
      <c r="C392" s="168"/>
      <c r="D392" s="168"/>
      <c r="E392" s="168"/>
      <c r="F392" s="168"/>
      <c r="G392" s="168"/>
      <c r="H392" s="168"/>
      <c r="I392" s="168"/>
      <c r="J392" s="168"/>
      <c r="K392" s="168"/>
      <c r="L392" s="168"/>
      <c r="M392" s="168"/>
      <c r="N392" s="168"/>
      <c r="O392" s="168"/>
      <c r="P392" s="168"/>
      <c r="Q392" s="168"/>
      <c r="R392" s="168"/>
      <c r="S392" s="168"/>
      <c r="T392" s="168"/>
      <c r="U392" s="168"/>
      <c r="V392" s="168"/>
      <c r="W392" s="168"/>
      <c r="X392" s="168"/>
      <c r="Y392" s="168"/>
      <c r="Z392" s="168"/>
    </row>
    <row r="393" spans="1:26" customFormat="1">
      <c r="A393" s="167"/>
      <c r="B393" s="168"/>
      <c r="C393" s="168"/>
      <c r="D393" s="168"/>
      <c r="E393" s="168"/>
      <c r="F393" s="168" t="s">
        <v>1229</v>
      </c>
      <c r="G393" s="168"/>
      <c r="H393" s="168"/>
      <c r="I393" s="168"/>
      <c r="J393" s="168"/>
      <c r="K393" s="168"/>
      <c r="L393" s="168"/>
      <c r="M393" s="168"/>
      <c r="N393" s="168"/>
      <c r="O393" s="168"/>
      <c r="P393" s="168"/>
      <c r="Q393" s="168"/>
      <c r="R393" s="168"/>
      <c r="S393" s="168"/>
      <c r="T393" s="168"/>
      <c r="U393" s="168"/>
      <c r="V393" s="168"/>
      <c r="W393" s="168"/>
      <c r="X393" s="168"/>
      <c r="Y393" s="168"/>
      <c r="Z393" s="168"/>
    </row>
    <row r="394" spans="1:26" customFormat="1">
      <c r="A394" s="167"/>
      <c r="B394" s="168"/>
      <c r="C394" s="168"/>
      <c r="D394" s="168"/>
      <c r="E394" s="168"/>
      <c r="F394" s="168"/>
      <c r="G394" s="168"/>
      <c r="H394" s="168"/>
      <c r="I394" s="168"/>
      <c r="J394" s="168"/>
      <c r="K394" s="168"/>
      <c r="L394" s="168"/>
      <c r="M394" s="168"/>
      <c r="N394" s="168"/>
      <c r="O394" s="168"/>
      <c r="P394" s="168"/>
      <c r="Q394" s="168"/>
      <c r="R394" s="168"/>
      <c r="S394" s="168"/>
      <c r="T394" s="168"/>
      <c r="U394" s="168"/>
      <c r="V394" s="168"/>
      <c r="W394" s="168"/>
      <c r="X394" s="168"/>
      <c r="Y394" s="168"/>
      <c r="Z394" s="168"/>
    </row>
    <row r="395" spans="1:26" customFormat="1">
      <c r="A395" s="167" t="s">
        <v>1230</v>
      </c>
      <c r="B395" s="168"/>
      <c r="C395" s="168"/>
      <c r="D395" s="168"/>
      <c r="E395" s="168"/>
      <c r="F395" s="168"/>
      <c r="G395" s="168"/>
      <c r="H395" s="168"/>
      <c r="I395" s="168"/>
      <c r="J395" s="168"/>
      <c r="K395" s="168"/>
      <c r="L395" s="168"/>
      <c r="M395" s="168"/>
      <c r="N395" s="168"/>
      <c r="O395" s="168"/>
      <c r="P395" s="168"/>
      <c r="Q395" s="168"/>
      <c r="R395" s="168"/>
      <c r="S395" s="168"/>
      <c r="T395" s="168"/>
      <c r="U395" s="168"/>
      <c r="V395" s="168"/>
      <c r="W395" s="168"/>
      <c r="X395" s="168"/>
      <c r="Y395" s="168"/>
      <c r="Z395" s="168"/>
    </row>
    <row r="396" spans="1:26" customFormat="1">
      <c r="A396" s="167"/>
      <c r="B396" s="168" t="s">
        <v>1231</v>
      </c>
      <c r="C396" s="168"/>
      <c r="D396" s="168"/>
      <c r="E396" s="168"/>
      <c r="F396" s="168" t="s">
        <v>1232</v>
      </c>
      <c r="G396" s="168" t="s">
        <v>1233</v>
      </c>
      <c r="H396" s="168"/>
      <c r="I396" s="168"/>
      <c r="J396" s="168"/>
      <c r="K396" s="168"/>
      <c r="L396" s="168"/>
      <c r="M396" s="168"/>
      <c r="N396" s="168"/>
      <c r="O396" s="168"/>
      <c r="P396" s="168"/>
      <c r="Q396" s="168"/>
      <c r="R396" s="168"/>
      <c r="S396" s="168"/>
      <c r="T396" s="168"/>
      <c r="U396" s="168"/>
      <c r="V396" s="168"/>
      <c r="W396" s="168"/>
      <c r="X396" s="168"/>
      <c r="Y396" s="168"/>
      <c r="Z396" s="168"/>
    </row>
    <row r="397" spans="1:26" customFormat="1">
      <c r="A397" s="168"/>
      <c r="B397" s="168"/>
      <c r="C397" s="168"/>
      <c r="D397" s="168"/>
      <c r="E397" s="168"/>
      <c r="F397" s="168"/>
      <c r="G397" s="168"/>
      <c r="H397" s="168"/>
      <c r="I397" s="168"/>
      <c r="J397" s="168"/>
      <c r="K397" s="168"/>
      <c r="L397" s="168"/>
      <c r="M397" s="168"/>
      <c r="N397" s="168"/>
      <c r="O397" s="168"/>
      <c r="P397" s="168"/>
      <c r="Q397" s="168"/>
      <c r="R397" s="168"/>
      <c r="S397" s="168"/>
      <c r="T397" s="168"/>
      <c r="U397" s="168"/>
      <c r="V397" s="168"/>
      <c r="W397" s="168"/>
      <c r="X397" s="168"/>
      <c r="Y397" s="168"/>
      <c r="Z397" s="168"/>
    </row>
    <row r="398" spans="1:26" customFormat="1">
      <c r="A398" s="181" t="s">
        <v>1234</v>
      </c>
      <c r="B398" s="168"/>
      <c r="C398" s="168"/>
      <c r="D398" s="168"/>
      <c r="E398" s="168"/>
      <c r="F398" s="168"/>
      <c r="G398" s="168"/>
      <c r="H398" s="168"/>
      <c r="I398" s="168"/>
      <c r="J398" s="168"/>
      <c r="K398" s="168"/>
      <c r="L398" s="168"/>
      <c r="M398" s="168"/>
      <c r="N398" s="168"/>
      <c r="O398" s="168"/>
      <c r="P398" s="168"/>
      <c r="Q398" s="168"/>
      <c r="R398" s="168"/>
      <c r="S398" s="168"/>
      <c r="T398" s="168"/>
      <c r="U398" s="168"/>
      <c r="V398" s="168"/>
      <c r="W398" s="168"/>
      <c r="X398" s="168"/>
      <c r="Y398" s="168"/>
      <c r="Z398" s="168"/>
    </row>
    <row r="399" spans="1:26" customFormat="1">
      <c r="A399" s="168"/>
      <c r="B399" s="168"/>
      <c r="C399" s="168"/>
      <c r="D399" s="168"/>
      <c r="E399" s="168"/>
      <c r="F399" s="168"/>
      <c r="G399" s="168"/>
      <c r="H399" s="168"/>
      <c r="I399" s="168"/>
      <c r="J399" s="168"/>
      <c r="K399" s="168"/>
      <c r="L399" s="168"/>
      <c r="M399" s="168"/>
      <c r="N399" s="168"/>
      <c r="O399" s="168"/>
      <c r="P399" s="168"/>
      <c r="Q399" s="168"/>
      <c r="R399" s="168"/>
      <c r="S399" s="168"/>
      <c r="T399" s="168"/>
      <c r="U399" s="168"/>
      <c r="V399" s="168"/>
      <c r="W399" s="168"/>
      <c r="X399" s="168"/>
      <c r="Y399" s="168"/>
      <c r="Z399" s="168"/>
    </row>
    <row r="400" spans="1:26" customFormat="1">
      <c r="A400" s="184" t="s">
        <v>1235</v>
      </c>
      <c r="B400" s="185"/>
      <c r="C400" s="185"/>
      <c r="D400" s="185"/>
      <c r="E400" s="185"/>
      <c r="F400" s="185"/>
      <c r="G400" s="185"/>
      <c r="H400" s="185"/>
      <c r="I400" s="168"/>
      <c r="J400" s="168"/>
      <c r="K400" s="168"/>
      <c r="L400" s="168"/>
      <c r="M400" s="168"/>
      <c r="N400" s="168"/>
      <c r="O400" s="168"/>
      <c r="P400" s="168"/>
      <c r="Q400" s="168"/>
      <c r="R400" s="168"/>
      <c r="S400" s="168"/>
      <c r="T400" s="168"/>
      <c r="U400" s="168"/>
      <c r="V400" s="168"/>
      <c r="W400" s="168"/>
      <c r="X400" s="168"/>
      <c r="Y400" s="168"/>
      <c r="Z400" s="168"/>
    </row>
    <row r="401" spans="1:26" customFormat="1">
      <c r="A401" s="185" t="s">
        <v>1236</v>
      </c>
      <c r="B401" s="185"/>
      <c r="C401" s="185"/>
      <c r="D401" s="185"/>
      <c r="E401" s="185"/>
      <c r="F401" s="185"/>
      <c r="G401" s="185"/>
      <c r="H401" s="185"/>
      <c r="I401" s="168"/>
      <c r="J401" s="168"/>
      <c r="K401" s="168"/>
      <c r="L401" s="168"/>
      <c r="M401" s="168"/>
      <c r="N401" s="168"/>
      <c r="O401" s="168"/>
      <c r="P401" s="168"/>
      <c r="Q401" s="168"/>
      <c r="R401" s="168"/>
      <c r="S401" s="168"/>
      <c r="T401" s="168"/>
      <c r="U401" s="168"/>
      <c r="V401" s="168"/>
      <c r="W401" s="168"/>
      <c r="X401" s="168"/>
      <c r="Y401" s="168"/>
      <c r="Z401" s="168"/>
    </row>
    <row r="402" spans="1:26" customFormat="1">
      <c r="B402" s="168"/>
      <c r="C402" s="168"/>
      <c r="D402" s="168"/>
      <c r="E402" s="168"/>
      <c r="F402" s="168"/>
      <c r="G402" s="168"/>
      <c r="H402" s="168"/>
      <c r="I402" s="168"/>
      <c r="J402" s="168"/>
      <c r="K402" s="168"/>
      <c r="L402" s="168"/>
      <c r="M402" s="168"/>
      <c r="N402" s="168"/>
      <c r="O402" s="168"/>
      <c r="P402" s="168"/>
      <c r="Q402" s="168"/>
      <c r="R402" s="168"/>
      <c r="S402" s="168"/>
      <c r="T402" s="168"/>
      <c r="U402" s="168"/>
      <c r="V402" s="168"/>
      <c r="W402" s="168"/>
      <c r="X402" s="168"/>
      <c r="Y402" s="168"/>
      <c r="Z402" s="168"/>
    </row>
    <row r="403" spans="1:26" customFormat="1">
      <c r="A403" s="294"/>
      <c r="B403" s="295"/>
      <c r="C403" s="295"/>
      <c r="D403" s="295"/>
      <c r="E403" s="295"/>
      <c r="F403" s="295"/>
      <c r="G403" s="295"/>
      <c r="H403" s="168"/>
      <c r="I403" s="168"/>
      <c r="J403" s="168"/>
      <c r="K403" s="168"/>
      <c r="L403" s="168"/>
      <c r="M403" s="168"/>
      <c r="N403" s="168"/>
      <c r="O403" s="168"/>
      <c r="P403" s="168"/>
      <c r="Q403" s="168"/>
      <c r="R403" s="168"/>
      <c r="S403" s="168"/>
      <c r="T403" s="168"/>
      <c r="U403" s="168"/>
      <c r="V403" s="168"/>
      <c r="W403" s="168"/>
      <c r="X403" s="168"/>
      <c r="Y403" s="168"/>
      <c r="Z403" s="168"/>
    </row>
    <row r="404" spans="1:26" customFormat="1">
      <c r="A404" s="295"/>
      <c r="B404" s="295"/>
      <c r="C404" s="295"/>
      <c r="D404" s="295"/>
      <c r="E404" s="295"/>
      <c r="F404" s="295"/>
      <c r="G404" s="295"/>
      <c r="H404" s="168"/>
      <c r="I404" s="168"/>
      <c r="J404" s="168"/>
      <c r="K404" s="168"/>
      <c r="L404" s="168"/>
      <c r="M404" s="168"/>
      <c r="N404" s="168"/>
      <c r="O404" s="168"/>
      <c r="P404" s="168"/>
      <c r="Q404" s="168"/>
      <c r="R404" s="168"/>
      <c r="S404" s="168"/>
      <c r="T404" s="168"/>
      <c r="U404" s="168"/>
      <c r="V404" s="168"/>
      <c r="W404" s="168"/>
      <c r="X404" s="168"/>
      <c r="Y404" s="168"/>
      <c r="Z404" s="168"/>
    </row>
    <row r="405" spans="1:26" customFormat="1">
      <c r="A405" s="295"/>
      <c r="B405" s="295"/>
      <c r="C405" s="295"/>
      <c r="D405" s="295"/>
      <c r="E405" s="295"/>
      <c r="F405" s="295"/>
      <c r="G405" s="295"/>
      <c r="H405" s="168"/>
      <c r="I405" s="168"/>
      <c r="J405" s="168"/>
      <c r="K405" s="168"/>
      <c r="L405" s="168"/>
      <c r="M405" s="168"/>
      <c r="N405" s="168"/>
      <c r="O405" s="168"/>
      <c r="P405" s="168"/>
      <c r="Q405" s="168"/>
      <c r="R405" s="168"/>
      <c r="S405" s="168"/>
      <c r="T405" s="168"/>
      <c r="U405" s="168"/>
      <c r="V405" s="168"/>
      <c r="W405" s="168"/>
      <c r="X405" s="168"/>
      <c r="Y405" s="168"/>
      <c r="Z405" s="168"/>
    </row>
    <row r="406" spans="1:26" customFormat="1">
      <c r="A406" s="295"/>
      <c r="B406" s="295"/>
      <c r="C406" s="295"/>
      <c r="D406" s="295"/>
      <c r="E406" s="295"/>
      <c r="F406" s="295"/>
      <c r="G406" s="295"/>
      <c r="H406" s="168"/>
      <c r="I406" s="168"/>
      <c r="J406" s="168"/>
      <c r="K406" s="168"/>
      <c r="L406" s="168"/>
      <c r="M406" s="168"/>
      <c r="N406" s="168"/>
      <c r="O406" s="168"/>
      <c r="P406" s="168"/>
      <c r="Q406" s="168"/>
      <c r="R406" s="168"/>
      <c r="S406" s="168"/>
      <c r="T406" s="168"/>
      <c r="U406" s="168"/>
      <c r="V406" s="168"/>
      <c r="W406" s="168"/>
      <c r="X406" s="168"/>
      <c r="Y406" s="168"/>
      <c r="Z406" s="168"/>
    </row>
    <row r="407" spans="1:26" customFormat="1">
      <c r="A407" s="295"/>
      <c r="B407" s="295"/>
      <c r="C407" s="295"/>
      <c r="D407" s="295"/>
      <c r="E407" s="295"/>
      <c r="F407" s="295"/>
      <c r="G407" s="295"/>
      <c r="H407" s="168"/>
      <c r="I407" s="168"/>
      <c r="J407" s="168"/>
      <c r="K407" s="168"/>
      <c r="L407" s="168"/>
      <c r="M407" s="168"/>
      <c r="N407" s="168"/>
      <c r="O407" s="168"/>
      <c r="P407" s="168"/>
      <c r="Q407" s="168"/>
      <c r="R407" s="168"/>
      <c r="S407" s="168"/>
      <c r="T407" s="168"/>
      <c r="U407" s="168"/>
      <c r="V407" s="168"/>
      <c r="W407" s="168"/>
      <c r="X407" s="168"/>
      <c r="Y407" s="168"/>
      <c r="Z407" s="168"/>
    </row>
    <row r="408" spans="1:26" customFormat="1">
      <c r="A408" s="295"/>
      <c r="B408" s="295"/>
      <c r="C408" s="295"/>
      <c r="D408" s="295"/>
      <c r="E408" s="295"/>
      <c r="F408" s="295"/>
      <c r="G408" s="295"/>
      <c r="H408" s="168"/>
      <c r="I408" s="168"/>
      <c r="J408" s="168"/>
      <c r="K408" s="168"/>
      <c r="L408" s="168"/>
      <c r="M408" s="168"/>
      <c r="N408" s="168"/>
      <c r="O408" s="168"/>
      <c r="P408" s="168"/>
      <c r="Q408" s="168"/>
      <c r="R408" s="168"/>
      <c r="S408" s="168"/>
      <c r="T408" s="168"/>
      <c r="U408" s="168"/>
      <c r="V408" s="168"/>
      <c r="W408" s="168"/>
      <c r="X408" s="168"/>
      <c r="Y408" s="168"/>
      <c r="Z408" s="168"/>
    </row>
    <row r="409" spans="1:26" customFormat="1">
      <c r="A409" s="295"/>
      <c r="B409" s="295"/>
      <c r="C409" s="295"/>
      <c r="D409" s="295"/>
      <c r="E409" s="295"/>
      <c r="F409" s="295"/>
      <c r="G409" s="295"/>
      <c r="H409" s="168"/>
      <c r="I409" s="168"/>
      <c r="J409" s="168"/>
      <c r="K409" s="168"/>
      <c r="L409" s="168"/>
      <c r="M409" s="168"/>
      <c r="N409" s="168"/>
      <c r="O409" s="168"/>
      <c r="P409" s="168"/>
      <c r="Q409" s="168"/>
      <c r="R409" s="168"/>
      <c r="S409" s="168"/>
      <c r="T409" s="168"/>
      <c r="U409" s="168"/>
      <c r="V409" s="168"/>
      <c r="W409" s="168"/>
      <c r="X409" s="168"/>
      <c r="Y409" s="168"/>
      <c r="Z409" s="168"/>
    </row>
    <row r="410" spans="1:26" customFormat="1">
      <c r="A410" s="295"/>
      <c r="B410" s="295"/>
      <c r="C410" s="295"/>
      <c r="D410" s="295"/>
      <c r="E410" s="295"/>
      <c r="F410" s="295"/>
      <c r="G410" s="295"/>
      <c r="H410" s="168"/>
      <c r="I410" s="168"/>
      <c r="J410" s="168"/>
      <c r="K410" s="168"/>
      <c r="L410" s="168"/>
      <c r="M410" s="168"/>
      <c r="N410" s="168"/>
      <c r="O410" s="168"/>
      <c r="P410" s="168"/>
      <c r="Q410" s="168"/>
      <c r="R410" s="168"/>
      <c r="S410" s="168"/>
      <c r="T410" s="168"/>
      <c r="U410" s="168"/>
      <c r="V410" s="168"/>
      <c r="W410" s="168"/>
      <c r="X410" s="168"/>
      <c r="Y410" s="168"/>
      <c r="Z410" s="168"/>
    </row>
    <row r="411" spans="1:26" customFormat="1">
      <c r="A411" s="295"/>
      <c r="B411" s="295"/>
      <c r="C411" s="295"/>
      <c r="D411" s="295"/>
      <c r="E411" s="295"/>
      <c r="F411" s="295"/>
      <c r="G411" s="295"/>
      <c r="H411" s="168"/>
      <c r="I411" s="168"/>
      <c r="J411" s="168"/>
      <c r="K411" s="168"/>
      <c r="L411" s="168"/>
      <c r="M411" s="168"/>
      <c r="N411" s="168"/>
      <c r="O411" s="168"/>
      <c r="P411" s="168"/>
      <c r="Q411" s="168"/>
      <c r="R411" s="168"/>
      <c r="S411" s="168"/>
      <c r="T411" s="168"/>
      <c r="U411" s="168"/>
      <c r="V411" s="168"/>
      <c r="W411" s="168"/>
      <c r="X411" s="168"/>
      <c r="Y411" s="168"/>
      <c r="Z411" s="168"/>
    </row>
    <row r="412" spans="1:26" customFormat="1">
      <c r="A412" s="295"/>
      <c r="B412" s="295"/>
      <c r="C412" s="295"/>
      <c r="D412" s="295"/>
      <c r="E412" s="295"/>
      <c r="F412" s="295"/>
      <c r="G412" s="295"/>
      <c r="H412" s="168"/>
      <c r="I412" s="168"/>
      <c r="J412" s="168"/>
      <c r="K412" s="168"/>
      <c r="L412" s="168"/>
      <c r="M412" s="168"/>
      <c r="N412" s="168"/>
      <c r="O412" s="168"/>
      <c r="P412" s="168"/>
      <c r="Q412" s="168"/>
      <c r="R412" s="168"/>
      <c r="S412" s="168"/>
      <c r="T412" s="168"/>
      <c r="U412" s="168"/>
      <c r="V412" s="168"/>
      <c r="W412" s="168"/>
      <c r="X412" s="168"/>
      <c r="Y412" s="168"/>
      <c r="Z412" s="168"/>
    </row>
    <row r="413" spans="1:26" customFormat="1">
      <c r="A413" s="295"/>
      <c r="B413" s="295"/>
      <c r="C413" s="295"/>
      <c r="D413" s="295"/>
      <c r="E413" s="295"/>
      <c r="F413" s="295"/>
      <c r="G413" s="295"/>
      <c r="H413" s="168"/>
      <c r="I413" s="168"/>
      <c r="J413" s="168"/>
      <c r="K413" s="168"/>
      <c r="L413" s="168"/>
      <c r="M413" s="168"/>
      <c r="N413" s="168"/>
      <c r="O413" s="168"/>
      <c r="P413" s="168"/>
      <c r="Q413" s="168"/>
      <c r="R413" s="168"/>
      <c r="S413" s="168"/>
      <c r="T413" s="168"/>
      <c r="U413" s="168"/>
      <c r="V413" s="168"/>
      <c r="W413" s="168"/>
      <c r="X413" s="168"/>
      <c r="Y413" s="168"/>
      <c r="Z413" s="168"/>
    </row>
    <row r="414" spans="1:26" customFormat="1">
      <c r="A414" s="295"/>
      <c r="B414" s="295"/>
      <c r="C414" s="295"/>
      <c r="D414" s="295"/>
      <c r="E414" s="295"/>
      <c r="F414" s="295"/>
      <c r="G414" s="295"/>
      <c r="H414" s="168"/>
      <c r="I414" s="168"/>
      <c r="J414" s="168"/>
      <c r="K414" s="168"/>
      <c r="L414" s="168"/>
      <c r="M414" s="168"/>
      <c r="N414" s="168"/>
      <c r="O414" s="168"/>
      <c r="P414" s="168"/>
      <c r="Q414" s="168"/>
      <c r="R414" s="168"/>
      <c r="S414" s="168"/>
      <c r="T414" s="168"/>
      <c r="U414" s="168"/>
      <c r="V414" s="168"/>
      <c r="W414" s="168"/>
      <c r="X414" s="168"/>
      <c r="Y414" s="168"/>
      <c r="Z414" s="168"/>
    </row>
    <row r="415" spans="1:26" customFormat="1">
      <c r="A415" s="295"/>
      <c r="B415" s="295"/>
      <c r="C415" s="295"/>
      <c r="D415" s="295"/>
      <c r="E415" s="295"/>
      <c r="F415" s="295"/>
      <c r="G415" s="295"/>
      <c r="H415" s="168"/>
      <c r="I415" s="168"/>
      <c r="J415" s="168"/>
      <c r="K415" s="168"/>
      <c r="L415" s="168"/>
      <c r="M415" s="168"/>
      <c r="N415" s="168"/>
      <c r="O415" s="168"/>
      <c r="P415" s="168"/>
      <c r="Q415" s="168"/>
      <c r="R415" s="168"/>
      <c r="S415" s="168"/>
      <c r="T415" s="168"/>
      <c r="U415" s="168"/>
      <c r="V415" s="168"/>
      <c r="W415" s="168"/>
      <c r="X415" s="168"/>
      <c r="Y415" s="168"/>
      <c r="Z415" s="168"/>
    </row>
    <row r="416" spans="1:26" customFormat="1">
      <c r="A416" s="295"/>
      <c r="B416" s="295"/>
      <c r="C416" s="295"/>
      <c r="D416" s="295"/>
      <c r="E416" s="295"/>
      <c r="F416" s="295"/>
      <c r="G416" s="295"/>
      <c r="H416" s="168"/>
      <c r="I416" s="168"/>
      <c r="J416" s="168"/>
      <c r="K416" s="168"/>
      <c r="L416" s="168"/>
      <c r="M416" s="168"/>
      <c r="N416" s="168"/>
      <c r="O416" s="168"/>
      <c r="P416" s="168"/>
      <c r="Q416" s="168"/>
      <c r="R416" s="168"/>
      <c r="S416" s="168"/>
      <c r="T416" s="168"/>
      <c r="U416" s="168"/>
      <c r="V416" s="168"/>
      <c r="W416" s="168"/>
      <c r="X416" s="168"/>
      <c r="Y416" s="168"/>
      <c r="Z416" s="168"/>
    </row>
    <row r="417" spans="1:26" customFormat="1">
      <c r="A417" s="295"/>
      <c r="B417" s="295"/>
      <c r="C417" s="295"/>
      <c r="D417" s="295"/>
      <c r="E417" s="295"/>
      <c r="F417" s="295"/>
      <c r="G417" s="295"/>
      <c r="H417" s="168"/>
      <c r="I417" s="168"/>
      <c r="J417" s="168"/>
      <c r="K417" s="168"/>
      <c r="L417" s="168"/>
      <c r="M417" s="168"/>
      <c r="N417" s="168"/>
      <c r="O417" s="168"/>
      <c r="P417" s="168"/>
      <c r="Q417" s="168"/>
      <c r="R417" s="168"/>
      <c r="S417" s="168"/>
      <c r="T417" s="168"/>
      <c r="U417" s="168"/>
      <c r="V417" s="168"/>
      <c r="W417" s="168"/>
      <c r="X417" s="168"/>
      <c r="Y417" s="168"/>
      <c r="Z417" s="168"/>
    </row>
    <row r="418" spans="1:26" customFormat="1">
      <c r="A418" s="295"/>
      <c r="B418" s="295"/>
      <c r="C418" s="295"/>
      <c r="D418" s="295"/>
      <c r="E418" s="295"/>
      <c r="F418" s="295"/>
      <c r="G418" s="295"/>
      <c r="H418" s="168"/>
      <c r="I418" s="168"/>
      <c r="J418" s="168"/>
      <c r="K418" s="168"/>
      <c r="L418" s="168"/>
      <c r="M418" s="168"/>
      <c r="N418" s="168"/>
      <c r="O418" s="168"/>
      <c r="P418" s="168"/>
      <c r="Q418" s="168"/>
      <c r="R418" s="168"/>
      <c r="S418" s="168"/>
      <c r="T418" s="168"/>
      <c r="U418" s="168"/>
      <c r="V418" s="168"/>
      <c r="W418" s="168"/>
      <c r="X418" s="168"/>
      <c r="Y418" s="168"/>
      <c r="Z418" s="168"/>
    </row>
    <row r="419" spans="1:26" customFormat="1">
      <c r="A419" s="295"/>
      <c r="B419" s="295"/>
      <c r="C419" s="295"/>
      <c r="D419" s="295"/>
      <c r="E419" s="295"/>
      <c r="F419" s="295"/>
      <c r="G419" s="295"/>
      <c r="H419" s="168"/>
      <c r="I419" s="168"/>
      <c r="J419" s="168"/>
      <c r="K419" s="168"/>
      <c r="L419" s="168"/>
      <c r="M419" s="168"/>
      <c r="N419" s="168"/>
      <c r="O419" s="168"/>
      <c r="P419" s="168"/>
      <c r="Q419" s="168"/>
      <c r="R419" s="168"/>
      <c r="S419" s="168"/>
      <c r="T419" s="168"/>
      <c r="U419" s="168"/>
      <c r="V419" s="168"/>
      <c r="W419" s="168"/>
      <c r="X419" s="168"/>
      <c r="Y419" s="168"/>
      <c r="Z419" s="168"/>
    </row>
    <row r="420" spans="1:26" customFormat="1">
      <c r="A420" s="295"/>
      <c r="B420" s="295"/>
      <c r="C420" s="295"/>
      <c r="D420" s="295"/>
      <c r="E420" s="295"/>
      <c r="F420" s="295"/>
      <c r="G420" s="295"/>
      <c r="H420" s="168"/>
      <c r="I420" s="168"/>
      <c r="J420" s="168"/>
      <c r="K420" s="168"/>
      <c r="L420" s="168"/>
      <c r="M420" s="168"/>
      <c r="N420" s="168"/>
      <c r="O420" s="168"/>
      <c r="P420" s="168"/>
      <c r="Q420" s="168"/>
      <c r="R420" s="168"/>
      <c r="S420" s="168"/>
      <c r="T420" s="168"/>
      <c r="U420" s="168"/>
      <c r="V420" s="168"/>
      <c r="W420" s="168"/>
      <c r="X420" s="168"/>
      <c r="Y420" s="168"/>
      <c r="Z420" s="168"/>
    </row>
    <row r="421" spans="1:26" customFormat="1">
      <c r="A421" s="295"/>
      <c r="B421" s="295"/>
      <c r="C421" s="295"/>
      <c r="D421" s="295"/>
      <c r="E421" s="295"/>
      <c r="F421" s="295"/>
      <c r="G421" s="295"/>
      <c r="H421" s="168"/>
      <c r="I421" s="168"/>
      <c r="J421" s="168"/>
      <c r="K421" s="168"/>
      <c r="L421" s="168"/>
      <c r="M421" s="168"/>
      <c r="N421" s="168"/>
      <c r="O421" s="168"/>
      <c r="P421" s="168"/>
      <c r="Q421" s="168"/>
      <c r="R421" s="168"/>
      <c r="S421" s="168"/>
      <c r="T421" s="168"/>
      <c r="U421" s="168"/>
      <c r="V421" s="168"/>
      <c r="W421" s="168"/>
      <c r="X421" s="168"/>
      <c r="Y421" s="168"/>
      <c r="Z421" s="168"/>
    </row>
    <row r="422" spans="1:26" customFormat="1">
      <c r="A422" s="295"/>
      <c r="B422" s="295"/>
      <c r="C422" s="295"/>
      <c r="D422" s="295"/>
      <c r="E422" s="295"/>
      <c r="F422" s="295"/>
      <c r="G422" s="295"/>
      <c r="H422" s="168"/>
      <c r="I422" s="168"/>
      <c r="J422" s="168"/>
      <c r="K422" s="168"/>
      <c r="L422" s="168"/>
      <c r="M422" s="168"/>
      <c r="N422" s="168"/>
      <c r="O422" s="168"/>
      <c r="P422" s="168"/>
      <c r="Q422" s="168"/>
      <c r="R422" s="168"/>
      <c r="S422" s="168"/>
      <c r="T422" s="168"/>
      <c r="U422" s="168"/>
      <c r="V422" s="168"/>
      <c r="W422" s="168"/>
      <c r="X422" s="168"/>
      <c r="Y422" s="168"/>
      <c r="Z422" s="168"/>
    </row>
    <row r="423" spans="1:26" customFormat="1">
      <c r="A423" s="295"/>
      <c r="B423" s="295"/>
      <c r="C423" s="295"/>
      <c r="D423" s="295"/>
      <c r="E423" s="295"/>
      <c r="F423" s="295"/>
      <c r="G423" s="295"/>
      <c r="H423" s="168"/>
      <c r="I423" s="168"/>
      <c r="J423" s="168"/>
      <c r="K423" s="168"/>
      <c r="L423" s="168"/>
      <c r="M423" s="168"/>
      <c r="N423" s="168"/>
      <c r="O423" s="168"/>
      <c r="P423" s="168"/>
      <c r="Q423" s="168"/>
      <c r="R423" s="168"/>
      <c r="S423" s="168"/>
      <c r="T423" s="168"/>
      <c r="U423" s="168"/>
      <c r="V423" s="168"/>
      <c r="W423" s="168"/>
      <c r="X423" s="168"/>
      <c r="Y423" s="168"/>
      <c r="Z423" s="168"/>
    </row>
    <row r="424" spans="1:26" customFormat="1">
      <c r="A424" s="295"/>
      <c r="B424" s="295"/>
      <c r="C424" s="295"/>
      <c r="D424" s="295"/>
      <c r="E424" s="295"/>
      <c r="F424" s="295"/>
      <c r="G424" s="295"/>
      <c r="H424" s="168"/>
      <c r="I424" s="168"/>
      <c r="J424" s="168"/>
      <c r="K424" s="168"/>
      <c r="L424" s="168"/>
      <c r="M424" s="168"/>
      <c r="N424" s="168"/>
      <c r="O424" s="168"/>
      <c r="P424" s="168"/>
      <c r="Q424" s="168"/>
      <c r="R424" s="168"/>
      <c r="S424" s="168"/>
      <c r="T424" s="168"/>
      <c r="U424" s="168"/>
      <c r="V424" s="168"/>
      <c r="W424" s="168"/>
      <c r="X424" s="168"/>
      <c r="Y424" s="168"/>
      <c r="Z424" s="168"/>
    </row>
    <row r="425" spans="1:26" customFormat="1">
      <c r="A425" s="168" t="s">
        <v>1237</v>
      </c>
      <c r="B425" s="168"/>
      <c r="C425" s="168"/>
      <c r="D425" s="168"/>
      <c r="E425" s="168"/>
      <c r="F425" s="168"/>
      <c r="G425" s="168"/>
      <c r="H425" s="168"/>
      <c r="I425" s="168"/>
      <c r="J425" s="168"/>
      <c r="K425" s="168"/>
      <c r="L425" s="168"/>
      <c r="M425" s="168"/>
      <c r="N425" s="168"/>
      <c r="O425" s="168"/>
      <c r="P425" s="168"/>
      <c r="Q425" s="168"/>
      <c r="R425" s="168"/>
      <c r="S425" s="168"/>
      <c r="T425" s="168"/>
      <c r="U425" s="168"/>
      <c r="V425" s="168"/>
      <c r="W425" s="168"/>
      <c r="X425" s="168"/>
      <c r="Y425" s="168"/>
      <c r="Z425" s="168"/>
    </row>
    <row r="426" spans="1:26" customFormat="1">
      <c r="A426" s="168"/>
      <c r="B426" s="168"/>
      <c r="C426" s="168"/>
      <c r="D426" s="168"/>
      <c r="E426" s="182" t="s">
        <v>1238</v>
      </c>
      <c r="F426" s="168"/>
      <c r="G426" s="168"/>
      <c r="H426" s="168"/>
      <c r="I426" s="168"/>
      <c r="J426" s="168"/>
      <c r="K426" s="168"/>
      <c r="L426" s="168"/>
      <c r="M426" s="168"/>
      <c r="N426" s="168"/>
      <c r="O426" s="168"/>
      <c r="P426" s="168"/>
      <c r="Q426" s="168"/>
      <c r="R426" s="168"/>
      <c r="S426" s="168"/>
      <c r="T426" s="168"/>
      <c r="U426" s="168"/>
      <c r="V426" s="168"/>
      <c r="W426" s="168"/>
      <c r="X426" s="168"/>
      <c r="Y426" s="168"/>
      <c r="Z426" s="168"/>
    </row>
    <row r="427" spans="1:26" customFormat="1">
      <c r="A427" s="168"/>
      <c r="B427" s="168"/>
      <c r="C427" s="168"/>
      <c r="D427" s="168"/>
      <c r="E427" s="169" t="s">
        <v>1239</v>
      </c>
      <c r="F427" s="168"/>
      <c r="G427" s="168"/>
      <c r="H427" s="168"/>
      <c r="I427" s="168"/>
      <c r="J427" s="168"/>
      <c r="K427" s="168"/>
      <c r="L427" s="168"/>
      <c r="M427" s="168"/>
      <c r="N427" s="168"/>
      <c r="O427" s="168"/>
      <c r="P427" s="168"/>
      <c r="Q427" s="168"/>
      <c r="R427" s="168"/>
      <c r="S427" s="168"/>
      <c r="T427" s="168"/>
      <c r="U427" s="168"/>
      <c r="V427" s="168"/>
      <c r="W427" s="168"/>
      <c r="X427" s="168"/>
      <c r="Y427" s="168"/>
      <c r="Z427" s="168"/>
    </row>
    <row r="428" spans="1:26" customFormat="1">
      <c r="A428" s="168" t="s">
        <v>92</v>
      </c>
      <c r="B428" s="168"/>
      <c r="C428" s="168"/>
      <c r="D428" s="168"/>
      <c r="E428" s="168"/>
      <c r="F428" s="168"/>
      <c r="G428" s="168"/>
      <c r="H428" s="168"/>
      <c r="I428" s="168"/>
      <c r="J428" s="168"/>
      <c r="K428" s="168"/>
      <c r="L428" s="168"/>
      <c r="M428" s="168"/>
      <c r="N428" s="168"/>
      <c r="O428" s="168"/>
      <c r="P428" s="168"/>
      <c r="Q428" s="168"/>
      <c r="R428" s="168"/>
      <c r="S428" s="168"/>
      <c r="T428" s="168"/>
      <c r="U428" s="168"/>
      <c r="V428" s="168"/>
      <c r="W428" s="168"/>
      <c r="X428" s="168"/>
      <c r="Y428" s="168"/>
      <c r="Z428" s="168"/>
    </row>
    <row r="429" spans="1:26" customFormat="1">
      <c r="A429" s="168" t="s">
        <v>1240</v>
      </c>
      <c r="B429" s="168"/>
      <c r="C429" s="168"/>
      <c r="D429" s="168"/>
      <c r="E429" s="168"/>
      <c r="F429" s="168"/>
      <c r="G429" s="168"/>
      <c r="H429" s="168"/>
      <c r="I429" s="168"/>
      <c r="J429" s="168"/>
      <c r="K429" s="168"/>
      <c r="L429" s="168"/>
      <c r="M429" s="168"/>
      <c r="N429" s="168"/>
      <c r="O429" s="168"/>
      <c r="P429" s="168"/>
      <c r="Q429" s="168"/>
      <c r="R429" s="168"/>
      <c r="S429" s="168"/>
      <c r="T429" s="168"/>
      <c r="U429" s="168"/>
      <c r="V429" s="168"/>
      <c r="W429" s="168"/>
      <c r="X429" s="168"/>
      <c r="Y429" s="168"/>
      <c r="Z429" s="168"/>
    </row>
    <row r="430" spans="1:26" customFormat="1">
      <c r="A430" s="168" t="s">
        <v>1241</v>
      </c>
      <c r="B430" s="168"/>
      <c r="C430" s="168"/>
      <c r="D430" s="168"/>
      <c r="E430" s="168"/>
      <c r="F430" s="168"/>
      <c r="G430" s="168"/>
      <c r="H430" s="168"/>
      <c r="I430" s="168"/>
      <c r="J430" s="168"/>
      <c r="K430" s="168"/>
      <c r="L430" s="168"/>
      <c r="M430" s="168"/>
      <c r="N430" s="168"/>
      <c r="O430" s="168"/>
      <c r="P430" s="168"/>
      <c r="Q430" s="168"/>
      <c r="R430" s="168"/>
      <c r="S430" s="168"/>
      <c r="T430" s="168"/>
      <c r="U430" s="168"/>
      <c r="V430" s="168"/>
      <c r="W430" s="168"/>
      <c r="X430" s="168"/>
      <c r="Y430" s="168"/>
      <c r="Z430" s="168"/>
    </row>
    <row r="431" spans="1:26" customFormat="1">
      <c r="A431" s="168"/>
      <c r="B431" s="168"/>
      <c r="C431" s="168"/>
      <c r="D431" s="168"/>
      <c r="E431" s="168"/>
      <c r="F431" s="168"/>
      <c r="G431" s="168"/>
      <c r="H431" s="168"/>
      <c r="I431" s="168"/>
      <c r="J431" s="168"/>
      <c r="K431" s="168"/>
      <c r="L431" s="168"/>
      <c r="M431" s="168"/>
      <c r="N431" s="168"/>
      <c r="O431" s="168"/>
      <c r="P431" s="168"/>
      <c r="Q431" s="168"/>
      <c r="R431" s="168"/>
      <c r="S431" s="168"/>
      <c r="T431" s="168"/>
      <c r="U431" s="168"/>
      <c r="V431" s="168"/>
      <c r="W431" s="168"/>
      <c r="X431" s="168"/>
      <c r="Y431" s="168"/>
      <c r="Z431" s="168"/>
    </row>
    <row r="432" spans="1:26" customFormat="1">
      <c r="A432" s="168"/>
      <c r="B432" s="168"/>
      <c r="C432" s="170">
        <f>(1600-700)/1800</f>
        <v>0.5</v>
      </c>
      <c r="D432" s="168"/>
      <c r="E432" s="168" t="s">
        <v>1242</v>
      </c>
      <c r="F432" s="168"/>
      <c r="G432" s="168"/>
      <c r="H432" s="168"/>
      <c r="I432" s="168"/>
      <c r="J432" s="168"/>
      <c r="K432" s="168"/>
      <c r="L432" s="168"/>
      <c r="M432" s="168"/>
      <c r="N432" s="168"/>
      <c r="O432" s="168"/>
      <c r="P432" s="168"/>
      <c r="Q432" s="168"/>
      <c r="R432" s="168"/>
      <c r="S432" s="168"/>
      <c r="T432" s="168"/>
      <c r="U432" s="168"/>
      <c r="V432" s="168"/>
      <c r="W432" s="168"/>
      <c r="X432" s="168"/>
      <c r="Y432" s="168"/>
      <c r="Z432" s="168"/>
    </row>
    <row r="433" spans="1:26" customFormat="1">
      <c r="A433" s="168"/>
      <c r="B433" s="168"/>
      <c r="C433" s="168"/>
      <c r="D433" s="168"/>
      <c r="E433" s="168"/>
      <c r="F433" s="168"/>
      <c r="G433" s="168"/>
      <c r="H433" s="168"/>
      <c r="I433" s="168"/>
      <c r="J433" s="168"/>
      <c r="K433" s="168"/>
      <c r="L433" s="168"/>
      <c r="M433" s="168"/>
      <c r="N433" s="168"/>
      <c r="O433" s="168"/>
      <c r="P433" s="168"/>
      <c r="Q433" s="168"/>
      <c r="R433" s="168"/>
      <c r="S433" s="168"/>
      <c r="T433" s="168"/>
      <c r="U433" s="168"/>
      <c r="V433" s="168"/>
      <c r="W433" s="168"/>
      <c r="X433" s="168"/>
      <c r="Y433" s="168"/>
      <c r="Z433" s="168"/>
    </row>
    <row r="434" spans="1:26" customFormat="1">
      <c r="A434" s="168" t="s">
        <v>1243</v>
      </c>
      <c r="B434" s="168"/>
      <c r="C434" s="168"/>
      <c r="D434" s="168"/>
      <c r="E434" s="168"/>
      <c r="F434" s="168"/>
      <c r="G434" s="168"/>
      <c r="H434" s="168"/>
      <c r="I434" s="168"/>
      <c r="J434" s="168"/>
      <c r="K434" s="168"/>
      <c r="L434" s="168"/>
      <c r="M434" s="168"/>
      <c r="N434" s="168"/>
      <c r="O434" s="168"/>
      <c r="P434" s="168"/>
      <c r="Q434" s="168"/>
      <c r="R434" s="168"/>
      <c r="S434" s="168"/>
      <c r="T434" s="168"/>
      <c r="U434" s="168"/>
      <c r="V434" s="168"/>
      <c r="W434" s="168"/>
      <c r="X434" s="168"/>
      <c r="Y434" s="168"/>
      <c r="Z434" s="168"/>
    </row>
    <row r="435" spans="1:26" customFormat="1">
      <c r="A435" s="168" t="s">
        <v>1244</v>
      </c>
      <c r="B435" s="168"/>
      <c r="C435" s="168"/>
      <c r="D435" s="168"/>
      <c r="E435" s="168"/>
      <c r="F435" s="168"/>
      <c r="G435" s="168"/>
      <c r="H435" s="168"/>
      <c r="I435" s="168"/>
      <c r="J435" s="168"/>
      <c r="K435" s="168"/>
      <c r="L435" s="168"/>
      <c r="M435" s="168"/>
      <c r="N435" s="168"/>
      <c r="O435" s="168"/>
      <c r="P435" s="168"/>
      <c r="Q435" s="168"/>
      <c r="R435" s="168"/>
      <c r="S435" s="168"/>
      <c r="T435" s="168"/>
      <c r="U435" s="168"/>
      <c r="V435" s="168"/>
      <c r="W435" s="168"/>
      <c r="X435" s="168"/>
      <c r="Y435" s="168"/>
      <c r="Z435" s="168"/>
    </row>
    <row r="437" spans="1:26">
      <c r="A437" s="165" t="s">
        <v>1263</v>
      </c>
      <c r="B437" s="165"/>
      <c r="C437" s="165"/>
      <c r="D437" s="165"/>
      <c r="E437" s="165"/>
      <c r="F437" s="165"/>
      <c r="G437" s="165"/>
      <c r="H437" s="165"/>
    </row>
    <row r="455" spans="1:7">
      <c r="A455" s="168" t="s">
        <v>1264</v>
      </c>
      <c r="B455" s="168" t="s">
        <v>1265</v>
      </c>
      <c r="C455" s="168"/>
      <c r="D455" s="168"/>
      <c r="E455" s="168"/>
      <c r="F455" s="168"/>
      <c r="G455" s="168"/>
    </row>
    <row r="456" spans="1:7">
      <c r="A456" s="167" t="s">
        <v>1266</v>
      </c>
      <c r="B456" s="168" t="s">
        <v>1267</v>
      </c>
      <c r="C456" s="168"/>
      <c r="D456" s="168"/>
      <c r="E456" s="168"/>
      <c r="F456" s="168"/>
      <c r="G456" s="168"/>
    </row>
    <row r="457" spans="1:7">
      <c r="A457" s="168"/>
      <c r="B457" s="168" t="s">
        <v>1268</v>
      </c>
      <c r="C457" s="168"/>
      <c r="D457" s="168"/>
      <c r="E457" s="168"/>
      <c r="F457" s="168"/>
      <c r="G457" s="168"/>
    </row>
    <row r="458" spans="1:7">
      <c r="A458" s="168"/>
      <c r="B458" s="168" t="s">
        <v>1269</v>
      </c>
      <c r="C458" s="168"/>
      <c r="D458" s="168"/>
      <c r="E458" s="168"/>
      <c r="F458" s="168"/>
      <c r="G458" s="168"/>
    </row>
    <row r="459" spans="1:7">
      <c r="A459" s="168"/>
      <c r="B459" s="168"/>
      <c r="C459" s="168"/>
      <c r="D459" s="168"/>
      <c r="E459" s="168"/>
      <c r="F459" s="168"/>
      <c r="G459" s="168"/>
    </row>
    <row r="460" spans="1:7">
      <c r="A460" s="168" t="s">
        <v>1270</v>
      </c>
      <c r="B460" s="168" t="s">
        <v>1271</v>
      </c>
      <c r="C460" s="168"/>
      <c r="D460" s="168"/>
      <c r="E460" s="168"/>
      <c r="F460" s="168"/>
      <c r="G460" s="168"/>
    </row>
    <row r="461" spans="1:7">
      <c r="A461" s="167" t="s">
        <v>1266</v>
      </c>
      <c r="B461" s="168" t="s">
        <v>1272</v>
      </c>
      <c r="C461" s="168"/>
      <c r="D461" s="168"/>
      <c r="E461" s="168"/>
      <c r="F461" s="168"/>
      <c r="G461" s="168"/>
    </row>
    <row r="462" spans="1:7">
      <c r="A462" s="168"/>
      <c r="B462" s="168" t="s">
        <v>1273</v>
      </c>
      <c r="C462" s="168"/>
      <c r="D462" s="168"/>
      <c r="E462" s="168"/>
      <c r="F462" s="168"/>
      <c r="G462" s="168"/>
    </row>
    <row r="463" spans="1:7">
      <c r="A463" s="167"/>
      <c r="B463" s="168" t="s">
        <v>1274</v>
      </c>
      <c r="C463" s="167"/>
      <c r="D463" s="167"/>
      <c r="E463" s="167"/>
      <c r="F463" s="167"/>
      <c r="G463" s="167"/>
    </row>
    <row r="465" spans="1:8">
      <c r="A465" s="1" t="s">
        <v>1314</v>
      </c>
    </row>
    <row r="467" spans="1:8">
      <c r="A467" s="165" t="s">
        <v>1926</v>
      </c>
      <c r="B467" s="165"/>
      <c r="C467" s="165"/>
      <c r="D467" s="165"/>
      <c r="E467" s="165"/>
      <c r="F467" s="165"/>
      <c r="G467" s="165"/>
      <c r="H467" s="165"/>
    </row>
    <row r="486" spans="9:9">
      <c r="I486" s="1" t="s">
        <v>1927</v>
      </c>
    </row>
    <row r="489" spans="9:9">
      <c r="I489" s="1" t="s">
        <v>1928</v>
      </c>
    </row>
    <row r="493" spans="9:9">
      <c r="I493" s="1" t="s">
        <v>1929</v>
      </c>
    </row>
    <row r="518" spans="2:12">
      <c r="C518" s="21"/>
      <c r="D518" s="21" t="s">
        <v>1931</v>
      </c>
      <c r="E518" s="21" t="s">
        <v>1932</v>
      </c>
      <c r="F518" s="21" t="s">
        <v>81</v>
      </c>
      <c r="G518" s="21" t="s">
        <v>179</v>
      </c>
    </row>
    <row r="519" spans="2:12">
      <c r="B519" s="1" t="s">
        <v>1930</v>
      </c>
      <c r="C519" s="21">
        <v>120</v>
      </c>
      <c r="D519" s="21">
        <v>20</v>
      </c>
      <c r="E519" s="21">
        <v>10</v>
      </c>
      <c r="F519" s="21">
        <f>C519/D519</f>
        <v>6</v>
      </c>
      <c r="G519" s="21">
        <f>C519/E519</f>
        <v>12</v>
      </c>
    </row>
    <row r="520" spans="2:12">
      <c r="B520" s="1" t="s">
        <v>1933</v>
      </c>
      <c r="C520" s="21">
        <v>40</v>
      </c>
      <c r="D520" s="21">
        <v>5</v>
      </c>
      <c r="E520" s="21">
        <v>5</v>
      </c>
      <c r="F520" s="21">
        <f>C520/D520</f>
        <v>8</v>
      </c>
      <c r="G520" s="21">
        <f>C520/E520</f>
        <v>8</v>
      </c>
      <c r="L520" s="1" t="s">
        <v>1934</v>
      </c>
    </row>
    <row r="521" spans="2:12">
      <c r="L521" s="1" t="s">
        <v>1935</v>
      </c>
    </row>
    <row r="523" spans="2:12">
      <c r="J523" s="1" t="s">
        <v>1936</v>
      </c>
    </row>
    <row r="524" spans="2:12">
      <c r="J524" s="1" t="s">
        <v>1937</v>
      </c>
    </row>
    <row r="525" spans="2:12">
      <c r="J525" s="1" t="s">
        <v>1938</v>
      </c>
    </row>
    <row r="526" spans="2:12">
      <c r="L526" s="1" t="s">
        <v>1939</v>
      </c>
    </row>
  </sheetData>
  <mergeCells count="4">
    <mergeCell ref="A305:G322"/>
    <mergeCell ref="A364:G382"/>
    <mergeCell ref="A403:G424"/>
    <mergeCell ref="A345:E345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FF84DC-8EC4-3841-B0B4-2BC93A7A00B0}">
  <dimension ref="A1:K1140"/>
  <sheetViews>
    <sheetView rightToLeft="1" topLeftCell="A283" zoomScaleNormal="100" workbookViewId="0">
      <selection activeCell="A24" sqref="A24"/>
    </sheetView>
  </sheetViews>
  <sheetFormatPr baseColWidth="10" defaultRowHeight="16"/>
  <cols>
    <col min="1" max="16384" width="10.83203125" style="1"/>
  </cols>
  <sheetData>
    <row r="1" spans="1:11">
      <c r="J1" s="1" t="s">
        <v>1580</v>
      </c>
      <c r="K1" s="21"/>
    </row>
    <row r="2" spans="1:11">
      <c r="A2" s="118" t="s">
        <v>1579</v>
      </c>
      <c r="B2" s="118"/>
      <c r="C2" s="118"/>
      <c r="D2" s="118"/>
      <c r="E2" s="118"/>
      <c r="F2" s="118"/>
      <c r="G2" s="118"/>
      <c r="H2" s="118"/>
      <c r="J2" s="1">
        <v>1</v>
      </c>
      <c r="K2" s="21" t="s">
        <v>1581</v>
      </c>
    </row>
    <row r="3" spans="1:11" ht="17" thickBot="1">
      <c r="J3" s="1">
        <v>2</v>
      </c>
      <c r="K3" s="21" t="s">
        <v>1581</v>
      </c>
    </row>
    <row r="4" spans="1:11">
      <c r="A4" s="4" t="s">
        <v>1788</v>
      </c>
      <c r="B4" s="5"/>
      <c r="C4" s="5"/>
      <c r="D4" s="5"/>
      <c r="E4" s="5"/>
      <c r="F4" s="5"/>
      <c r="G4" s="5"/>
      <c r="H4" s="6"/>
      <c r="J4" s="1">
        <v>3</v>
      </c>
      <c r="K4" s="21" t="s">
        <v>1581</v>
      </c>
    </row>
    <row r="5" spans="1:11">
      <c r="A5" s="7" t="s">
        <v>1789</v>
      </c>
      <c r="B5" s="1">
        <v>3</v>
      </c>
      <c r="C5" s="1" t="s">
        <v>1790</v>
      </c>
      <c r="H5" s="8"/>
      <c r="J5" s="1">
        <v>4</v>
      </c>
      <c r="K5" s="21" t="s">
        <v>1581</v>
      </c>
    </row>
    <row r="6" spans="1:11">
      <c r="A6" s="7" t="s">
        <v>1791</v>
      </c>
      <c r="B6" s="1">
        <v>15</v>
      </c>
      <c r="H6" s="8"/>
      <c r="J6" s="1">
        <v>5</v>
      </c>
      <c r="K6" s="196" t="s">
        <v>1581</v>
      </c>
    </row>
    <row r="7" spans="1:11">
      <c r="A7" s="7" t="s">
        <v>1792</v>
      </c>
      <c r="B7" s="1" t="s">
        <v>1793</v>
      </c>
      <c r="H7" s="8"/>
      <c r="J7" s="1">
        <v>6</v>
      </c>
      <c r="K7" s="21" t="s">
        <v>1581</v>
      </c>
    </row>
    <row r="8" spans="1:11">
      <c r="A8" s="7" t="s">
        <v>1794</v>
      </c>
      <c r="B8" s="1" t="s">
        <v>1795</v>
      </c>
      <c r="H8" s="8"/>
      <c r="J8" s="1">
        <v>7</v>
      </c>
      <c r="K8" s="21" t="s">
        <v>1581</v>
      </c>
    </row>
    <row r="9" spans="1:11">
      <c r="A9" s="7" t="s">
        <v>1796</v>
      </c>
      <c r="H9" s="8"/>
      <c r="J9" s="1">
        <v>8</v>
      </c>
      <c r="K9" s="21" t="s">
        <v>1581</v>
      </c>
    </row>
    <row r="10" spans="1:11">
      <c r="A10" s="7"/>
      <c r="B10" s="1" t="s">
        <v>1797</v>
      </c>
      <c r="H10" s="8"/>
      <c r="J10" s="1">
        <v>9</v>
      </c>
      <c r="K10" s="21" t="s">
        <v>1581</v>
      </c>
    </row>
    <row r="11" spans="1:11" ht="17" thickBot="1">
      <c r="A11" s="9" t="s">
        <v>1798</v>
      </c>
      <c r="B11" s="10"/>
      <c r="C11" s="10"/>
      <c r="D11" s="10"/>
      <c r="E11" s="10"/>
      <c r="F11" s="10"/>
      <c r="G11" s="10"/>
      <c r="H11" s="11"/>
      <c r="J11" s="1">
        <v>10</v>
      </c>
      <c r="K11" s="196" t="s">
        <v>1581</v>
      </c>
    </row>
    <row r="12" spans="1:11">
      <c r="J12" s="1">
        <v>11</v>
      </c>
      <c r="K12" s="21" t="s">
        <v>1581</v>
      </c>
    </row>
    <row r="13" spans="1:11">
      <c r="A13" s="1" t="s">
        <v>1799</v>
      </c>
      <c r="J13" s="1">
        <v>12</v>
      </c>
      <c r="K13" s="196" t="s">
        <v>1581</v>
      </c>
    </row>
    <row r="14" spans="1:11">
      <c r="A14" s="1" t="s">
        <v>1800</v>
      </c>
      <c r="J14" s="1">
        <v>13</v>
      </c>
      <c r="K14" s="21" t="s">
        <v>1581</v>
      </c>
    </row>
    <row r="15" spans="1:11">
      <c r="A15" s="1" t="s">
        <v>1801</v>
      </c>
      <c r="J15" s="1">
        <v>14</v>
      </c>
      <c r="K15" s="21" t="s">
        <v>1581</v>
      </c>
    </row>
    <row r="16" spans="1:11">
      <c r="A16" s="1" t="s">
        <v>1802</v>
      </c>
      <c r="J16" s="1">
        <v>15</v>
      </c>
      <c r="K16" s="21" t="s">
        <v>1581</v>
      </c>
    </row>
    <row r="17" spans="1:11">
      <c r="K17" s="21"/>
    </row>
    <row r="18" spans="1:11">
      <c r="A18" s="1" t="s">
        <v>1803</v>
      </c>
      <c r="K18" s="21"/>
    </row>
    <row r="19" spans="1:11">
      <c r="K19" s="21"/>
    </row>
    <row r="20" spans="1:11">
      <c r="K20" s="21"/>
    </row>
    <row r="21" spans="1:11">
      <c r="K21" s="21"/>
    </row>
    <row r="270" spans="1:8" ht="17" thickBot="1"/>
    <row r="271" spans="1:8" ht="17" thickBot="1">
      <c r="A271" s="101" t="s">
        <v>1583</v>
      </c>
      <c r="B271" s="187"/>
      <c r="C271" s="187"/>
      <c r="D271" s="187"/>
      <c r="E271" s="187"/>
      <c r="F271" s="187"/>
      <c r="G271" s="187"/>
      <c r="H271" s="19"/>
    </row>
    <row r="295" spans="1:11">
      <c r="A295" s="1" t="s">
        <v>1805</v>
      </c>
    </row>
    <row r="296" spans="1:11">
      <c r="A296" s="1" t="s">
        <v>1806</v>
      </c>
    </row>
    <row r="297" spans="1:11">
      <c r="A297" s="1" t="s">
        <v>1807</v>
      </c>
    </row>
    <row r="300" spans="1:11">
      <c r="A300" s="1" t="s">
        <v>1584</v>
      </c>
      <c r="B300" s="1" t="s">
        <v>1585</v>
      </c>
      <c r="E300" s="12" t="s">
        <v>1586</v>
      </c>
    </row>
    <row r="301" spans="1:11">
      <c r="A301" s="1" t="s">
        <v>1587</v>
      </c>
      <c r="C301" s="197">
        <v>1</v>
      </c>
      <c r="D301" s="197">
        <v>2</v>
      </c>
      <c r="E301" s="197">
        <v>3</v>
      </c>
      <c r="F301" s="197">
        <v>4</v>
      </c>
      <c r="G301" s="197">
        <v>5</v>
      </c>
      <c r="H301" s="197">
        <v>6</v>
      </c>
      <c r="I301" s="197">
        <v>7</v>
      </c>
      <c r="J301" s="197">
        <v>8</v>
      </c>
      <c r="K301" s="197">
        <v>9</v>
      </c>
    </row>
    <row r="302" spans="1:11">
      <c r="A302" s="1" t="s">
        <v>1588</v>
      </c>
      <c r="C302" s="21">
        <v>100</v>
      </c>
      <c r="D302" s="21">
        <v>180</v>
      </c>
      <c r="E302" s="21">
        <v>250</v>
      </c>
      <c r="F302" s="21">
        <v>310</v>
      </c>
      <c r="G302" s="21">
        <v>360</v>
      </c>
      <c r="H302" s="21">
        <v>400</v>
      </c>
      <c r="I302" s="21">
        <v>412</v>
      </c>
      <c r="J302" s="21">
        <v>420</v>
      </c>
      <c r="K302" s="21">
        <v>425</v>
      </c>
    </row>
    <row r="303" spans="1:11">
      <c r="A303" s="121" t="s">
        <v>1589</v>
      </c>
      <c r="B303" s="121"/>
      <c r="C303" s="198">
        <f>C302</f>
        <v>100</v>
      </c>
      <c r="D303" s="198">
        <f t="shared" ref="D303:K303" si="0">D302-C302</f>
        <v>80</v>
      </c>
      <c r="E303" s="199">
        <f>E302-D302</f>
        <v>70</v>
      </c>
      <c r="F303" s="199">
        <f>F302-E302</f>
        <v>60</v>
      </c>
      <c r="G303" s="199">
        <f>G302-F302</f>
        <v>50</v>
      </c>
      <c r="H303" s="199">
        <f>H302-G302</f>
        <v>40</v>
      </c>
      <c r="I303" s="199">
        <f t="shared" si="0"/>
        <v>12</v>
      </c>
      <c r="J303" s="199">
        <f t="shared" si="0"/>
        <v>8</v>
      </c>
      <c r="K303" s="199">
        <f t="shared" si="0"/>
        <v>5</v>
      </c>
    </row>
    <row r="304" spans="1:11">
      <c r="A304" s="1" t="s">
        <v>1590</v>
      </c>
      <c r="C304" s="200" t="s">
        <v>1591</v>
      </c>
      <c r="D304" s="200" t="s">
        <v>1592</v>
      </c>
      <c r="F304" s="21"/>
      <c r="G304" s="21"/>
      <c r="H304" s="21"/>
      <c r="I304" s="21"/>
      <c r="J304" s="21"/>
      <c r="K304" s="21"/>
    </row>
    <row r="305" spans="1:11">
      <c r="C305" s="21"/>
      <c r="D305" s="21"/>
      <c r="E305" s="201" t="s">
        <v>1593</v>
      </c>
      <c r="F305" s="21"/>
      <c r="G305" s="21"/>
      <c r="H305" s="21"/>
      <c r="I305" s="21"/>
      <c r="J305" s="21"/>
      <c r="K305" s="21"/>
    </row>
    <row r="306" spans="1:11">
      <c r="C306" s="197">
        <v>1</v>
      </c>
      <c r="D306" s="197">
        <v>2</v>
      </c>
      <c r="E306" s="197">
        <v>3</v>
      </c>
      <c r="F306" s="197">
        <v>4</v>
      </c>
      <c r="G306" s="197">
        <v>5</v>
      </c>
      <c r="H306" s="197">
        <v>6</v>
      </c>
      <c r="I306" s="197">
        <v>7</v>
      </c>
      <c r="J306" s="197">
        <v>8</v>
      </c>
      <c r="K306" s="197">
        <v>9</v>
      </c>
    </row>
    <row r="307" spans="1:11">
      <c r="A307" s="1" t="s">
        <v>1594</v>
      </c>
      <c r="C307" s="21">
        <v>150</v>
      </c>
      <c r="D307" s="21">
        <v>250</v>
      </c>
      <c r="E307" s="21">
        <v>340</v>
      </c>
      <c r="F307" s="21">
        <v>410</v>
      </c>
      <c r="G307" s="21">
        <v>470</v>
      </c>
      <c r="H307" s="21">
        <v>510</v>
      </c>
      <c r="I307" s="21">
        <v>530</v>
      </c>
      <c r="J307" s="21">
        <v>540</v>
      </c>
      <c r="K307" s="21">
        <v>540</v>
      </c>
    </row>
    <row r="308" spans="1:11">
      <c r="A308" s="121" t="s">
        <v>27</v>
      </c>
      <c r="B308" s="121"/>
      <c r="C308" s="198">
        <f>C307</f>
        <v>150</v>
      </c>
      <c r="D308" s="198">
        <f t="shared" ref="D308:K308" si="1">D307-C307</f>
        <v>100</v>
      </c>
      <c r="E308" s="198">
        <f t="shared" si="1"/>
        <v>90</v>
      </c>
      <c r="F308" s="198">
        <f t="shared" si="1"/>
        <v>70</v>
      </c>
      <c r="G308" s="199">
        <f t="shared" si="1"/>
        <v>60</v>
      </c>
      <c r="H308" s="199">
        <f t="shared" si="1"/>
        <v>40</v>
      </c>
      <c r="I308" s="199">
        <f t="shared" si="1"/>
        <v>20</v>
      </c>
      <c r="J308" s="199">
        <f t="shared" si="1"/>
        <v>10</v>
      </c>
      <c r="K308" s="199">
        <f t="shared" si="1"/>
        <v>0</v>
      </c>
    </row>
    <row r="309" spans="1:11">
      <c r="A309" s="1" t="s">
        <v>1590</v>
      </c>
      <c r="C309" s="213" t="s">
        <v>1595</v>
      </c>
      <c r="D309" s="200" t="s">
        <v>1596</v>
      </c>
      <c r="E309" s="200" t="s">
        <v>1597</v>
      </c>
      <c r="F309" s="200" t="s">
        <v>1598</v>
      </c>
    </row>
    <row r="311" spans="1:11">
      <c r="A311" s="54" t="s">
        <v>1808</v>
      </c>
      <c r="B311" s="54" t="s">
        <v>1809</v>
      </c>
      <c r="C311" s="54"/>
      <c r="D311" s="54"/>
      <c r="E311" s="54"/>
    </row>
    <row r="312" spans="1:11">
      <c r="A312" s="12" t="s">
        <v>1599</v>
      </c>
    </row>
    <row r="313" spans="1:11">
      <c r="B313" s="1" t="s">
        <v>1600</v>
      </c>
      <c r="G313" s="1">
        <f>D302</f>
        <v>180</v>
      </c>
    </row>
    <row r="314" spans="1:11">
      <c r="B314" s="1" t="s">
        <v>1601</v>
      </c>
      <c r="G314" s="1">
        <v>2</v>
      </c>
    </row>
    <row r="315" spans="1:11">
      <c r="B315" s="1" t="s">
        <v>1602</v>
      </c>
    </row>
    <row r="317" spans="1:11">
      <c r="B317" s="1" t="s">
        <v>1603</v>
      </c>
      <c r="G317" s="1">
        <v>140</v>
      </c>
      <c r="H317" s="1" t="s">
        <v>1604</v>
      </c>
    </row>
    <row r="319" spans="1:11">
      <c r="B319" s="1" t="s">
        <v>1605</v>
      </c>
      <c r="G319" s="1">
        <f>G313-G317</f>
        <v>40</v>
      </c>
      <c r="H319" s="1" t="s">
        <v>1606</v>
      </c>
    </row>
    <row r="321" spans="1:8">
      <c r="B321" s="1" t="s">
        <v>1607</v>
      </c>
    </row>
    <row r="323" spans="1:8">
      <c r="A323" s="1" t="s">
        <v>1608</v>
      </c>
      <c r="B323" s="1" t="s">
        <v>1609</v>
      </c>
    </row>
    <row r="325" spans="1:8">
      <c r="A325" s="1" t="s">
        <v>1610</v>
      </c>
      <c r="B325" s="1" t="s">
        <v>1611</v>
      </c>
    </row>
    <row r="326" spans="1:8">
      <c r="B326" s="1" t="s">
        <v>1612</v>
      </c>
      <c r="G326" s="1">
        <f>E307</f>
        <v>340</v>
      </c>
    </row>
    <row r="327" spans="1:8">
      <c r="B327" s="1" t="s">
        <v>1613</v>
      </c>
      <c r="G327" s="1">
        <v>3</v>
      </c>
    </row>
    <row r="328" spans="1:8">
      <c r="B328" s="1" t="s">
        <v>1614</v>
      </c>
    </row>
    <row r="330" spans="1:8">
      <c r="B330" s="1" t="s">
        <v>1603</v>
      </c>
      <c r="G330" s="1">
        <v>210</v>
      </c>
      <c r="H330" s="1" t="s">
        <v>1615</v>
      </c>
    </row>
    <row r="332" spans="1:8">
      <c r="B332" s="1" t="s">
        <v>1616</v>
      </c>
      <c r="G332" s="1">
        <f>G326-G330</f>
        <v>130</v>
      </c>
      <c r="H332" s="1" t="s">
        <v>1617</v>
      </c>
    </row>
    <row r="334" spans="1:8">
      <c r="B334" s="1" t="s">
        <v>1618</v>
      </c>
    </row>
    <row r="336" spans="1:8">
      <c r="A336" s="1" t="s">
        <v>1619</v>
      </c>
      <c r="B336" s="1" t="s">
        <v>1620</v>
      </c>
    </row>
    <row r="340" spans="1:8" ht="17" thickBot="1"/>
    <row r="341" spans="1:8" ht="17" thickBot="1">
      <c r="A341" s="101" t="s">
        <v>1654</v>
      </c>
      <c r="B341" s="187"/>
      <c r="C341" s="187"/>
      <c r="D341" s="187"/>
      <c r="E341" s="187"/>
      <c r="F341" s="187"/>
      <c r="G341" s="187"/>
      <c r="H341" s="19"/>
    </row>
    <row r="359" spans="1:5">
      <c r="A359" s="1" t="s">
        <v>1621</v>
      </c>
    </row>
    <row r="360" spans="1:5">
      <c r="A360" s="1" t="s">
        <v>1622</v>
      </c>
    </row>
    <row r="361" spans="1:5">
      <c r="A361" s="1" t="s">
        <v>1623</v>
      </c>
    </row>
    <row r="363" spans="1:5">
      <c r="A363" s="1" t="s">
        <v>1624</v>
      </c>
    </row>
    <row r="364" spans="1:5">
      <c r="A364" s="1" t="s">
        <v>1625</v>
      </c>
    </row>
    <row r="366" spans="1:5">
      <c r="A366" s="1" t="s">
        <v>1626</v>
      </c>
    </row>
    <row r="367" spans="1:5">
      <c r="A367" s="1" t="s">
        <v>1627</v>
      </c>
    </row>
    <row r="368" spans="1:5">
      <c r="E368" s="21"/>
    </row>
    <row r="369" spans="1:5">
      <c r="E369" s="21"/>
    </row>
    <row r="370" spans="1:5">
      <c r="E370" s="21" t="s">
        <v>782</v>
      </c>
    </row>
    <row r="372" spans="1:5">
      <c r="C372" s="21" t="s">
        <v>727</v>
      </c>
    </row>
    <row r="378" spans="1:5">
      <c r="C378" s="2" t="s">
        <v>923</v>
      </c>
    </row>
    <row r="380" spans="1:5">
      <c r="B380" s="21" t="s">
        <v>677</v>
      </c>
    </row>
    <row r="382" spans="1:5">
      <c r="A382" s="1" t="s">
        <v>1810</v>
      </c>
    </row>
    <row r="383" spans="1:5">
      <c r="A383" s="1" t="s">
        <v>1628</v>
      </c>
    </row>
    <row r="384" spans="1:5">
      <c r="A384" s="1" t="s">
        <v>1629</v>
      </c>
    </row>
    <row r="386" spans="1:9">
      <c r="E386" s="21" t="s">
        <v>782</v>
      </c>
    </row>
    <row r="388" spans="1:9">
      <c r="C388" s="21" t="s">
        <v>727</v>
      </c>
    </row>
    <row r="389" spans="1:9">
      <c r="E389" s="1" t="s">
        <v>1582</v>
      </c>
      <c r="F389" s="1" t="s">
        <v>1630</v>
      </c>
    </row>
    <row r="393" spans="1:9">
      <c r="B393" s="21" t="s">
        <v>1631</v>
      </c>
      <c r="E393" s="1" t="s">
        <v>1582</v>
      </c>
      <c r="F393" s="1" t="s">
        <v>1632</v>
      </c>
    </row>
    <row r="394" spans="1:9">
      <c r="C394" s="2" t="s">
        <v>1633</v>
      </c>
    </row>
    <row r="396" spans="1:9">
      <c r="B396" s="21" t="s">
        <v>677</v>
      </c>
    </row>
    <row r="398" spans="1:9">
      <c r="A398" s="1" t="s">
        <v>1634</v>
      </c>
    </row>
    <row r="399" spans="1:9" ht="17" thickBot="1"/>
    <row r="400" spans="1:9" ht="17" thickBot="1">
      <c r="A400" s="95" t="s">
        <v>1635</v>
      </c>
      <c r="B400" s="96"/>
      <c r="C400" s="96"/>
      <c r="D400" s="96"/>
      <c r="E400" s="96"/>
      <c r="F400" s="96"/>
      <c r="G400" s="96"/>
      <c r="H400" s="96"/>
      <c r="I400" s="202" t="s">
        <v>1512</v>
      </c>
    </row>
    <row r="402" spans="1:9">
      <c r="A402" s="1" t="s">
        <v>1636</v>
      </c>
    </row>
    <row r="403" spans="1:9">
      <c r="A403" s="1" t="s">
        <v>1811</v>
      </c>
    </row>
    <row r="405" spans="1:9" ht="17" thickBot="1"/>
    <row r="406" spans="1:9" ht="17" thickBot="1">
      <c r="A406" s="95" t="s">
        <v>1637</v>
      </c>
      <c r="B406" s="96"/>
      <c r="C406" s="96"/>
      <c r="D406" s="96"/>
      <c r="E406" s="96"/>
      <c r="F406" s="96"/>
      <c r="G406" s="96"/>
      <c r="H406" s="96"/>
      <c r="I406" s="203" t="s">
        <v>898</v>
      </c>
    </row>
    <row r="408" spans="1:9">
      <c r="A408" s="1" t="s">
        <v>1638</v>
      </c>
    </row>
    <row r="409" spans="1:9" ht="17" thickBot="1"/>
    <row r="410" spans="1:9" ht="17" thickBot="1">
      <c r="A410" s="95" t="s">
        <v>1639</v>
      </c>
      <c r="B410" s="96"/>
      <c r="C410" s="96"/>
      <c r="D410" s="96"/>
      <c r="E410" s="96"/>
      <c r="F410" s="96"/>
      <c r="G410" s="96"/>
      <c r="H410" s="96"/>
      <c r="I410" s="203" t="s">
        <v>898</v>
      </c>
    </row>
    <row r="412" spans="1:9">
      <c r="A412" s="1" t="s">
        <v>1640</v>
      </c>
    </row>
    <row r="413" spans="1:9">
      <c r="A413" s="1" t="s">
        <v>1812</v>
      </c>
    </row>
    <row r="414" spans="1:9">
      <c r="A414" s="1" t="s">
        <v>1813</v>
      </c>
    </row>
    <row r="416" spans="1:9">
      <c r="A416" s="1" t="s">
        <v>1814</v>
      </c>
    </row>
    <row r="417" spans="1:9">
      <c r="A417" s="1" t="s">
        <v>1815</v>
      </c>
    </row>
    <row r="418" spans="1:9">
      <c r="A418" s="1" t="s">
        <v>1816</v>
      </c>
    </row>
    <row r="419" spans="1:9" ht="17" thickBot="1"/>
    <row r="420" spans="1:9" ht="17" thickBot="1">
      <c r="A420" s="95" t="s">
        <v>1641</v>
      </c>
      <c r="B420" s="96"/>
      <c r="C420" s="96"/>
      <c r="D420" s="96"/>
      <c r="E420" s="96"/>
      <c r="F420" s="96"/>
      <c r="G420" s="96"/>
      <c r="H420" s="96"/>
      <c r="I420" s="203" t="s">
        <v>898</v>
      </c>
    </row>
    <row r="422" spans="1:9">
      <c r="A422" s="1" t="s">
        <v>1642</v>
      </c>
    </row>
    <row r="424" spans="1:9">
      <c r="A424" s="1" t="s">
        <v>1643</v>
      </c>
    </row>
    <row r="425" spans="1:9">
      <c r="A425" s="1" t="s">
        <v>1644</v>
      </c>
    </row>
    <row r="427" spans="1:9">
      <c r="A427" s="1" t="s">
        <v>1645</v>
      </c>
    </row>
    <row r="428" spans="1:9">
      <c r="A428" s="1" t="s">
        <v>1646</v>
      </c>
    </row>
    <row r="430" spans="1:9">
      <c r="E430" s="1" t="s">
        <v>782</v>
      </c>
    </row>
    <row r="431" spans="1:9">
      <c r="A431" s="1" t="s">
        <v>1584</v>
      </c>
    </row>
    <row r="433" spans="1:6">
      <c r="B433" s="1" t="s">
        <v>735</v>
      </c>
      <c r="D433" s="1">
        <v>10</v>
      </c>
    </row>
    <row r="434" spans="1:6">
      <c r="F434" s="1" t="s">
        <v>1647</v>
      </c>
    </row>
    <row r="435" spans="1:6">
      <c r="C435" s="21"/>
    </row>
    <row r="437" spans="1:6">
      <c r="F437" s="1" t="s">
        <v>1648</v>
      </c>
    </row>
    <row r="438" spans="1:6">
      <c r="B438" s="69">
        <v>10</v>
      </c>
    </row>
    <row r="439" spans="1:6">
      <c r="F439" s="1" t="s">
        <v>1649</v>
      </c>
    </row>
    <row r="440" spans="1:6">
      <c r="A440" s="12" t="s">
        <v>1650</v>
      </c>
    </row>
    <row r="441" spans="1:6">
      <c r="B441" s="12" t="s">
        <v>1651</v>
      </c>
    </row>
    <row r="443" spans="1:6">
      <c r="A443" s="1" t="s">
        <v>125</v>
      </c>
    </row>
    <row r="447" spans="1:6">
      <c r="A447" s="1" t="s">
        <v>1652</v>
      </c>
    </row>
    <row r="448" spans="1:6">
      <c r="A448" s="1" t="s">
        <v>1653</v>
      </c>
    </row>
    <row r="449" spans="1:10" ht="17" thickBot="1"/>
    <row r="450" spans="1:10" ht="17" thickBot="1">
      <c r="A450" s="101" t="s">
        <v>1655</v>
      </c>
      <c r="B450" s="187"/>
      <c r="C450" s="187"/>
      <c r="D450" s="187"/>
      <c r="E450" s="187"/>
      <c r="F450" s="187"/>
      <c r="G450" s="187"/>
      <c r="H450" s="19"/>
    </row>
    <row r="453" spans="1:10">
      <c r="I453" s="54" t="s">
        <v>1821</v>
      </c>
    </row>
    <row r="454" spans="1:10">
      <c r="I454" s="1" t="s">
        <v>1817</v>
      </c>
      <c r="J454" s="1" t="s">
        <v>1818</v>
      </c>
    </row>
    <row r="455" spans="1:10">
      <c r="J455" s="1" t="s">
        <v>1819</v>
      </c>
    </row>
    <row r="456" spans="1:10">
      <c r="J456" s="1" t="s">
        <v>1820</v>
      </c>
    </row>
    <row r="475" spans="1:8">
      <c r="A475" s="121" t="s">
        <v>1656</v>
      </c>
      <c r="B475" s="121"/>
      <c r="C475" s="121"/>
      <c r="D475" s="121"/>
      <c r="E475" s="121"/>
      <c r="F475" s="121"/>
      <c r="G475" s="121"/>
      <c r="H475" s="121"/>
    </row>
    <row r="476" spans="1:8">
      <c r="A476" s="121" t="s">
        <v>1657</v>
      </c>
      <c r="B476" s="121"/>
      <c r="C476" s="121"/>
      <c r="D476" s="121"/>
      <c r="E476" s="121"/>
      <c r="F476" s="121"/>
      <c r="G476" s="121"/>
      <c r="H476" s="121"/>
    </row>
    <row r="478" spans="1:8">
      <c r="A478" s="1" t="s">
        <v>1658</v>
      </c>
    </row>
    <row r="479" spans="1:8">
      <c r="B479" s="1" t="s">
        <v>1659</v>
      </c>
      <c r="G479" s="1" t="s">
        <v>1660</v>
      </c>
    </row>
    <row r="480" spans="1:8">
      <c r="C480" s="1" t="s">
        <v>1661</v>
      </c>
      <c r="G480" s="1" t="s">
        <v>1662</v>
      </c>
    </row>
    <row r="481" spans="1:7">
      <c r="D481" s="1" t="s">
        <v>1137</v>
      </c>
      <c r="E481" s="1" t="s">
        <v>1137</v>
      </c>
      <c r="G481" s="1" t="s">
        <v>1663</v>
      </c>
    </row>
    <row r="483" spans="1:7">
      <c r="B483" s="1" t="s">
        <v>1664</v>
      </c>
    </row>
    <row r="485" spans="1:7">
      <c r="B485" s="1" t="s">
        <v>1665</v>
      </c>
    </row>
    <row r="486" spans="1:7">
      <c r="C486" s="1" t="s">
        <v>1666</v>
      </c>
    </row>
    <row r="487" spans="1:7">
      <c r="C487" s="1" t="s">
        <v>1667</v>
      </c>
    </row>
    <row r="489" spans="1:7">
      <c r="B489" s="1" t="s">
        <v>1668</v>
      </c>
    </row>
    <row r="490" spans="1:7">
      <c r="C490" s="1" t="s">
        <v>1669</v>
      </c>
    </row>
    <row r="491" spans="1:7">
      <c r="C491" s="1" t="s">
        <v>1670</v>
      </c>
    </row>
    <row r="494" spans="1:7">
      <c r="A494" s="84" t="s">
        <v>1584</v>
      </c>
      <c r="B494" s="204" t="s">
        <v>1671</v>
      </c>
    </row>
    <row r="495" spans="1:7">
      <c r="B495" s="1" t="s">
        <v>1672</v>
      </c>
    </row>
    <row r="496" spans="1:7">
      <c r="B496" s="1" t="s">
        <v>1673</v>
      </c>
    </row>
    <row r="497" spans="1:7">
      <c r="B497" s="18" t="s">
        <v>1674</v>
      </c>
    </row>
    <row r="498" spans="1:7">
      <c r="B498" s="18" t="s">
        <v>1675</v>
      </c>
    </row>
    <row r="500" spans="1:7">
      <c r="A500" s="1" t="s">
        <v>1608</v>
      </c>
      <c r="B500" s="1" t="s">
        <v>1676</v>
      </c>
    </row>
    <row r="502" spans="1:7">
      <c r="A502" s="1" t="s">
        <v>1610</v>
      </c>
      <c r="B502" s="1" t="s">
        <v>1677</v>
      </c>
    </row>
    <row r="504" spans="1:7">
      <c r="A504" s="1" t="s">
        <v>1619</v>
      </c>
      <c r="B504" s="1" t="s">
        <v>1678</v>
      </c>
    </row>
    <row r="505" spans="1:7">
      <c r="B505" s="1" t="s">
        <v>1822</v>
      </c>
    </row>
    <row r="507" spans="1:7">
      <c r="A507" s="1" t="s">
        <v>1679</v>
      </c>
      <c r="B507" s="12" t="s">
        <v>1680</v>
      </c>
    </row>
    <row r="508" spans="1:7" ht="17" thickBot="1"/>
    <row r="509" spans="1:7" ht="17" thickBot="1">
      <c r="B509" s="95" t="s">
        <v>1681</v>
      </c>
      <c r="C509" s="96"/>
      <c r="D509" s="96"/>
      <c r="E509" s="96" t="s">
        <v>1682</v>
      </c>
      <c r="F509" s="96"/>
      <c r="G509" s="97"/>
    </row>
    <row r="510" spans="1:7" ht="17" thickBot="1"/>
    <row r="511" spans="1:7" ht="17" thickBot="1">
      <c r="B511" s="95" t="s">
        <v>1683</v>
      </c>
      <c r="C511" s="96"/>
      <c r="D511" s="96"/>
      <c r="E511" s="96"/>
      <c r="F511" s="96"/>
      <c r="G511" s="97"/>
    </row>
    <row r="513" spans="1:8">
      <c r="A513" s="84" t="s">
        <v>1684</v>
      </c>
      <c r="B513" s="84" t="s">
        <v>1685</v>
      </c>
    </row>
    <row r="514" spans="1:8">
      <c r="A514" s="84"/>
      <c r="B514" s="84" t="s">
        <v>1686</v>
      </c>
    </row>
    <row r="515" spans="1:8">
      <c r="A515" s="84"/>
      <c r="B515" s="84" t="s">
        <v>1687</v>
      </c>
    </row>
    <row r="519" spans="1:8" ht="17" thickBot="1"/>
    <row r="520" spans="1:8" ht="17" thickBot="1">
      <c r="A520" s="101" t="s">
        <v>1437</v>
      </c>
      <c r="B520" s="187"/>
      <c r="C520" s="187"/>
      <c r="D520" s="187"/>
      <c r="E520" s="187"/>
      <c r="F520" s="187"/>
      <c r="G520" s="187"/>
      <c r="H520" s="19"/>
    </row>
    <row r="531" spans="1:5">
      <c r="A531" s="1" t="s">
        <v>271</v>
      </c>
    </row>
    <row r="533" spans="1:5">
      <c r="A533" s="1" t="s">
        <v>1823</v>
      </c>
    </row>
    <row r="534" spans="1:5">
      <c r="A534" s="1" t="s">
        <v>1824</v>
      </c>
    </row>
    <row r="535" spans="1:5">
      <c r="A535" s="1" t="s">
        <v>1825</v>
      </c>
    </row>
    <row r="537" spans="1:5">
      <c r="A537" s="1" t="s">
        <v>1826</v>
      </c>
    </row>
    <row r="538" spans="1:5">
      <c r="E538" s="1" t="s">
        <v>1827</v>
      </c>
    </row>
    <row r="539" spans="1:5">
      <c r="E539" s="1" t="s">
        <v>1828</v>
      </c>
    </row>
    <row r="541" spans="1:5">
      <c r="A541" s="1" t="s">
        <v>1829</v>
      </c>
    </row>
    <row r="546" spans="1:7">
      <c r="A546" s="1" t="s">
        <v>1830</v>
      </c>
    </row>
    <row r="549" spans="1:7">
      <c r="A549" s="1" t="s">
        <v>1831</v>
      </c>
    </row>
    <row r="551" spans="1:7">
      <c r="A551" s="1" t="s">
        <v>1832</v>
      </c>
    </row>
    <row r="552" spans="1:7">
      <c r="A552" s="1" t="s">
        <v>1835</v>
      </c>
    </row>
    <row r="553" spans="1:7">
      <c r="A553" s="1" t="s">
        <v>1833</v>
      </c>
      <c r="F553" s="1">
        <f>50/0.2</f>
        <v>250</v>
      </c>
      <c r="G553" s="1" t="s">
        <v>1834</v>
      </c>
    </row>
    <row r="555" spans="1:7">
      <c r="A555" s="1" t="s">
        <v>1837</v>
      </c>
    </row>
    <row r="556" spans="1:7">
      <c r="A556" s="1" t="s">
        <v>1836</v>
      </c>
    </row>
    <row r="558" spans="1:7">
      <c r="A558" s="1" t="s">
        <v>1438</v>
      </c>
    </row>
    <row r="559" spans="1:7">
      <c r="A559" s="1" t="s">
        <v>1439</v>
      </c>
    </row>
    <row r="561" spans="1:9">
      <c r="A561" s="1" t="s">
        <v>1838</v>
      </c>
    </row>
    <row r="565" spans="1:9">
      <c r="G565" s="1" t="s">
        <v>1842</v>
      </c>
    </row>
    <row r="566" spans="1:9">
      <c r="G566" s="1" t="s">
        <v>1843</v>
      </c>
    </row>
    <row r="567" spans="1:9">
      <c r="G567" s="1" t="s">
        <v>1440</v>
      </c>
    </row>
    <row r="569" spans="1:9">
      <c r="G569" s="1" t="s">
        <v>1444</v>
      </c>
    </row>
    <row r="570" spans="1:9">
      <c r="H570" s="188">
        <v>1000</v>
      </c>
      <c r="I570" s="1" t="s">
        <v>1445</v>
      </c>
    </row>
    <row r="571" spans="1:9">
      <c r="H571" s="189" t="s">
        <v>1446</v>
      </c>
    </row>
    <row r="574" spans="1:9">
      <c r="A574" s="1" t="s">
        <v>1441</v>
      </c>
    </row>
    <row r="575" spans="1:9">
      <c r="A575" s="1" t="s">
        <v>1442</v>
      </c>
    </row>
    <row r="576" spans="1:9">
      <c r="F576" s="1" t="s">
        <v>1839</v>
      </c>
    </row>
    <row r="577" spans="1:8">
      <c r="F577" s="1" t="s">
        <v>1840</v>
      </c>
    </row>
    <row r="581" spans="1:8">
      <c r="F581" s="1" t="s">
        <v>1841</v>
      </c>
    </row>
    <row r="583" spans="1:8">
      <c r="A583" s="1" t="s">
        <v>1443</v>
      </c>
    </row>
    <row r="585" spans="1:8" ht="17" thickBot="1"/>
    <row r="586" spans="1:8" s="12" customFormat="1" ht="17" thickBot="1">
      <c r="A586" s="101" t="s">
        <v>1447</v>
      </c>
      <c r="B586" s="187"/>
      <c r="C586" s="187"/>
      <c r="D586" s="187"/>
      <c r="E586" s="187"/>
      <c r="F586" s="187"/>
      <c r="G586" s="187"/>
      <c r="H586" s="19"/>
    </row>
    <row r="600" spans="1:1">
      <c r="A600" s="1" t="s">
        <v>271</v>
      </c>
    </row>
    <row r="602" spans="1:1">
      <c r="A602" s="1" t="s">
        <v>1448</v>
      </c>
    </row>
    <row r="603" spans="1:1">
      <c r="A603" s="1" t="s">
        <v>1844</v>
      </c>
    </row>
    <row r="605" spans="1:1">
      <c r="A605" s="1" t="s">
        <v>1449</v>
      </c>
    </row>
    <row r="607" spans="1:1">
      <c r="A607" s="1" t="s">
        <v>1450</v>
      </c>
    </row>
    <row r="609" spans="1:9">
      <c r="A609" s="1" t="s">
        <v>1451</v>
      </c>
    </row>
    <row r="611" spans="1:9">
      <c r="A611" s="1" t="s">
        <v>158</v>
      </c>
      <c r="B611" s="1" t="s">
        <v>1452</v>
      </c>
    </row>
    <row r="612" spans="1:9">
      <c r="B612" s="1" t="s">
        <v>1453</v>
      </c>
    </row>
    <row r="613" spans="1:9">
      <c r="B613" s="1" t="s">
        <v>1454</v>
      </c>
      <c r="D613" s="1" t="s">
        <v>1455</v>
      </c>
      <c r="G613" s="1" t="s">
        <v>1456</v>
      </c>
      <c r="H613" s="1" t="s">
        <v>1845</v>
      </c>
      <c r="I613" s="1" t="s">
        <v>35</v>
      </c>
    </row>
    <row r="614" spans="1:9">
      <c r="B614" s="1" t="s">
        <v>1457</v>
      </c>
      <c r="D614" s="1" t="s">
        <v>1458</v>
      </c>
      <c r="G614" s="1" t="s">
        <v>1459</v>
      </c>
      <c r="H614" s="1" t="s">
        <v>1846</v>
      </c>
      <c r="I614" s="1" t="s">
        <v>35</v>
      </c>
    </row>
    <row r="616" spans="1:9">
      <c r="B616" s="1" t="s">
        <v>1460</v>
      </c>
    </row>
    <row r="617" spans="1:9">
      <c r="B617" s="1" t="s">
        <v>1461</v>
      </c>
      <c r="D617" s="1" t="s">
        <v>1462</v>
      </c>
      <c r="G617" s="1" t="s">
        <v>1463</v>
      </c>
      <c r="H617" s="1" t="s">
        <v>1845</v>
      </c>
      <c r="I617" s="1" t="s">
        <v>1847</v>
      </c>
    </row>
    <row r="618" spans="1:9">
      <c r="B618" s="1" t="s">
        <v>1464</v>
      </c>
      <c r="D618" s="1" t="s">
        <v>1465</v>
      </c>
      <c r="G618" s="1" t="s">
        <v>1466</v>
      </c>
      <c r="H618" s="1" t="s">
        <v>1846</v>
      </c>
      <c r="I618" s="1" t="s">
        <v>1847</v>
      </c>
    </row>
    <row r="620" spans="1:9">
      <c r="A620" s="1" t="s">
        <v>160</v>
      </c>
      <c r="B620" s="1" t="s">
        <v>1467</v>
      </c>
    </row>
    <row r="621" spans="1:9">
      <c r="C621" s="21"/>
      <c r="D621" s="21"/>
      <c r="E621" s="21"/>
      <c r="F621" s="21" t="s">
        <v>124</v>
      </c>
    </row>
    <row r="622" spans="1:9">
      <c r="A622" s="1" t="s">
        <v>164</v>
      </c>
      <c r="B622" s="1" t="s">
        <v>1468</v>
      </c>
      <c r="C622" s="21"/>
      <c r="D622" s="21"/>
      <c r="E622" s="21"/>
      <c r="F622" s="21"/>
    </row>
    <row r="623" spans="1:9">
      <c r="B623" s="1" t="s">
        <v>1469</v>
      </c>
      <c r="C623" s="21"/>
      <c r="D623" s="21"/>
      <c r="E623" s="21"/>
      <c r="F623" s="21"/>
      <c r="H623" s="1" t="s">
        <v>1848</v>
      </c>
    </row>
    <row r="624" spans="1:9">
      <c r="B624" s="1" t="s">
        <v>1470</v>
      </c>
      <c r="C624" s="21"/>
      <c r="D624" s="21"/>
      <c r="E624" s="21"/>
      <c r="F624" s="21"/>
    </row>
    <row r="625" spans="1:10">
      <c r="B625" s="1" t="s">
        <v>1471</v>
      </c>
      <c r="C625" s="21"/>
      <c r="D625" s="21"/>
      <c r="E625" s="21"/>
      <c r="F625" s="21"/>
    </row>
    <row r="626" spans="1:10">
      <c r="B626" s="1" t="s">
        <v>1472</v>
      </c>
      <c r="C626" s="21"/>
      <c r="D626" s="21"/>
      <c r="E626" s="21"/>
      <c r="F626" s="21"/>
    </row>
    <row r="627" spans="1:10">
      <c r="B627" s="1" t="s">
        <v>1473</v>
      </c>
      <c r="C627" s="21"/>
      <c r="D627" s="21"/>
      <c r="E627" s="21"/>
      <c r="F627" s="21"/>
    </row>
    <row r="628" spans="1:10">
      <c r="B628" s="1" t="s">
        <v>1474</v>
      </c>
      <c r="C628" s="21"/>
      <c r="D628" s="21"/>
      <c r="E628" s="21"/>
      <c r="F628" s="21"/>
      <c r="J628" s="1" t="s">
        <v>1849</v>
      </c>
    </row>
    <row r="629" spans="1:10">
      <c r="C629" s="21"/>
      <c r="D629" s="21"/>
      <c r="E629" s="21"/>
      <c r="F629" s="21"/>
    </row>
    <row r="630" spans="1:10">
      <c r="C630" s="21" t="s">
        <v>125</v>
      </c>
      <c r="D630" s="21"/>
      <c r="E630" s="21"/>
      <c r="F630" s="21"/>
      <c r="J630" s="1" t="s">
        <v>1850</v>
      </c>
    </row>
    <row r="631" spans="1:10">
      <c r="C631" s="21"/>
      <c r="D631" s="21"/>
      <c r="E631" s="21"/>
      <c r="F631" s="21"/>
    </row>
    <row r="632" spans="1:10">
      <c r="A632" s="1" t="s">
        <v>164</v>
      </c>
      <c r="B632" s="1" t="s">
        <v>1475</v>
      </c>
    </row>
    <row r="634" spans="1:10">
      <c r="A634" s="1" t="s">
        <v>1476</v>
      </c>
      <c r="B634" s="1" t="s">
        <v>1477</v>
      </c>
    </row>
    <row r="635" spans="1:10">
      <c r="B635" s="1" t="s">
        <v>1478</v>
      </c>
    </row>
    <row r="636" spans="1:10">
      <c r="J636" s="1" t="s">
        <v>1851</v>
      </c>
    </row>
    <row r="639" spans="1:10">
      <c r="B639" s="1" t="s">
        <v>1479</v>
      </c>
    </row>
    <row r="643" spans="1:11">
      <c r="B643" s="1" t="s">
        <v>1480</v>
      </c>
    </row>
    <row r="646" spans="1:11">
      <c r="A646" s="1" t="s">
        <v>1481</v>
      </c>
      <c r="H646" s="21"/>
      <c r="I646" s="21"/>
      <c r="J646" s="21"/>
      <c r="K646" s="21" t="s">
        <v>124</v>
      </c>
    </row>
    <row r="647" spans="1:11">
      <c r="A647" s="54" t="s">
        <v>1482</v>
      </c>
      <c r="F647" s="1" t="s">
        <v>880</v>
      </c>
      <c r="H647" s="21"/>
      <c r="I647" s="21"/>
      <c r="J647" s="21"/>
      <c r="K647" s="21"/>
    </row>
    <row r="648" spans="1:11">
      <c r="A648" s="1" t="s">
        <v>1484</v>
      </c>
      <c r="H648" s="21"/>
      <c r="I648" s="21"/>
      <c r="J648" s="21"/>
      <c r="K648" s="21"/>
    </row>
    <row r="649" spans="1:11">
      <c r="A649" s="1" t="s">
        <v>1483</v>
      </c>
      <c r="H649" s="21"/>
      <c r="I649" s="21"/>
      <c r="J649" s="21"/>
      <c r="K649" s="21"/>
    </row>
    <row r="650" spans="1:11">
      <c r="H650" s="21"/>
      <c r="I650" s="21"/>
      <c r="J650" s="21"/>
      <c r="K650" s="21"/>
    </row>
    <row r="651" spans="1:11">
      <c r="A651" s="54" t="s">
        <v>1485</v>
      </c>
      <c r="F651" s="1" t="s">
        <v>880</v>
      </c>
      <c r="H651" s="21"/>
      <c r="I651" s="21"/>
      <c r="J651" s="21"/>
      <c r="K651" s="21"/>
    </row>
    <row r="652" spans="1:11">
      <c r="A652" s="1" t="s">
        <v>1484</v>
      </c>
      <c r="H652" s="21"/>
      <c r="I652" s="21"/>
      <c r="J652" s="21"/>
      <c r="K652" s="21"/>
    </row>
    <row r="653" spans="1:11">
      <c r="A653" s="1" t="s">
        <v>1483</v>
      </c>
      <c r="H653" s="21"/>
      <c r="I653" s="21"/>
      <c r="J653" s="21"/>
      <c r="K653" s="21"/>
    </row>
    <row r="654" spans="1:11">
      <c r="H654" s="21"/>
      <c r="I654" s="21"/>
      <c r="J654" s="21"/>
      <c r="K654" s="21"/>
    </row>
    <row r="655" spans="1:11">
      <c r="A655" s="54" t="s">
        <v>1486</v>
      </c>
      <c r="F655" s="1" t="s">
        <v>880</v>
      </c>
      <c r="H655" s="21" t="s">
        <v>125</v>
      </c>
      <c r="I655" s="21"/>
      <c r="J655" s="21"/>
      <c r="K655" s="21"/>
    </row>
    <row r="656" spans="1:11">
      <c r="A656" s="1" t="s">
        <v>1487</v>
      </c>
      <c r="H656" s="21"/>
      <c r="I656" s="21"/>
      <c r="J656" s="21"/>
      <c r="K656" s="21"/>
    </row>
    <row r="657" spans="1:11">
      <c r="A657" s="1" t="s">
        <v>1488</v>
      </c>
      <c r="H657" s="21"/>
      <c r="I657" s="21"/>
      <c r="J657" s="21"/>
      <c r="K657" s="21"/>
    </row>
    <row r="658" spans="1:11">
      <c r="A658" s="1" t="s">
        <v>1489</v>
      </c>
      <c r="H658" s="21"/>
      <c r="I658" s="21"/>
      <c r="J658" s="21"/>
      <c r="K658" s="21"/>
    </row>
    <row r="659" spans="1:11">
      <c r="A659" s="1" t="s">
        <v>1490</v>
      </c>
      <c r="H659" s="21"/>
      <c r="I659" s="21"/>
      <c r="J659" s="21"/>
      <c r="K659" s="21"/>
    </row>
    <row r="660" spans="1:11">
      <c r="A660" s="1" t="s">
        <v>1491</v>
      </c>
      <c r="H660" s="21"/>
      <c r="I660" s="21"/>
      <c r="J660" s="21"/>
      <c r="K660" s="21"/>
    </row>
    <row r="661" spans="1:11">
      <c r="H661" s="21"/>
      <c r="I661" s="21"/>
      <c r="J661" s="21"/>
      <c r="K661" s="21"/>
    </row>
    <row r="662" spans="1:11">
      <c r="C662" s="21"/>
      <c r="D662" s="286" t="s">
        <v>1497</v>
      </c>
      <c r="E662" s="286"/>
      <c r="F662" s="21" t="s">
        <v>124</v>
      </c>
      <c r="H662" s="21"/>
      <c r="I662" s="21"/>
      <c r="J662" s="21"/>
      <c r="K662" s="21"/>
    </row>
    <row r="663" spans="1:11">
      <c r="C663" s="21"/>
      <c r="D663" s="21"/>
      <c r="E663" s="21" t="s">
        <v>1498</v>
      </c>
      <c r="F663" s="21"/>
      <c r="H663" s="21"/>
      <c r="I663" s="21"/>
      <c r="J663" s="21"/>
      <c r="K663" s="21"/>
    </row>
    <row r="664" spans="1:11">
      <c r="C664" s="190" t="s">
        <v>1492</v>
      </c>
      <c r="D664" s="21"/>
      <c r="E664" s="21" t="s">
        <v>1499</v>
      </c>
      <c r="F664" s="21"/>
      <c r="H664" s="21"/>
      <c r="I664" s="21"/>
      <c r="J664" s="21"/>
      <c r="K664" s="21"/>
    </row>
    <row r="665" spans="1:11">
      <c r="C665" s="190" t="s">
        <v>1493</v>
      </c>
      <c r="D665" s="21"/>
      <c r="E665" s="21"/>
      <c r="F665" s="21"/>
      <c r="H665" s="21"/>
      <c r="I665" s="21"/>
      <c r="J665" s="21"/>
      <c r="K665" s="21"/>
    </row>
    <row r="666" spans="1:11">
      <c r="C666" s="190" t="s">
        <v>1494</v>
      </c>
      <c r="D666" s="21"/>
      <c r="E666" s="21"/>
      <c r="F666" s="21"/>
      <c r="H666" s="21"/>
      <c r="I666" s="21"/>
      <c r="J666" s="21"/>
      <c r="K666" s="21"/>
    </row>
    <row r="667" spans="1:11">
      <c r="C667" s="190" t="s">
        <v>1495</v>
      </c>
      <c r="D667" s="21"/>
      <c r="E667" s="21"/>
      <c r="F667" s="21"/>
      <c r="H667" s="21"/>
      <c r="I667" s="21"/>
      <c r="J667" s="21"/>
      <c r="K667" s="21"/>
    </row>
    <row r="668" spans="1:11">
      <c r="C668" s="190" t="s">
        <v>1496</v>
      </c>
      <c r="D668" s="21"/>
      <c r="E668" s="21"/>
      <c r="F668" s="21"/>
      <c r="H668" s="21"/>
      <c r="I668" s="21"/>
      <c r="J668" s="21"/>
      <c r="K668" s="21"/>
    </row>
    <row r="669" spans="1:11">
      <c r="C669" s="21"/>
      <c r="D669" s="21"/>
      <c r="E669" s="21"/>
      <c r="F669" s="21"/>
      <c r="H669" s="21"/>
      <c r="I669" s="21"/>
      <c r="J669" s="21"/>
      <c r="K669" s="21"/>
    </row>
    <row r="670" spans="1:11">
      <c r="A670" s="1" t="s">
        <v>1497</v>
      </c>
      <c r="C670" s="21"/>
      <c r="D670" s="21"/>
      <c r="E670" s="21"/>
      <c r="F670" s="21"/>
      <c r="H670" s="21"/>
      <c r="I670" s="21"/>
      <c r="J670" s="21"/>
      <c r="K670" s="21"/>
    </row>
    <row r="671" spans="1:11">
      <c r="A671" s="1" t="s">
        <v>1500</v>
      </c>
      <c r="C671" s="21" t="s">
        <v>125</v>
      </c>
      <c r="D671" s="21"/>
      <c r="E671" s="21"/>
      <c r="F671" s="21"/>
      <c r="H671" s="21"/>
      <c r="I671" s="21"/>
      <c r="J671" s="21"/>
      <c r="K671" s="21"/>
    </row>
    <row r="672" spans="1:11">
      <c r="A672" s="1" t="s">
        <v>1501</v>
      </c>
      <c r="C672" s="21"/>
      <c r="D672" s="21"/>
      <c r="E672" s="21"/>
      <c r="F672" s="21"/>
      <c r="H672" s="21"/>
      <c r="I672" s="21"/>
      <c r="J672" s="21"/>
      <c r="K672" s="21"/>
    </row>
    <row r="673" spans="1:11">
      <c r="H673" s="21"/>
      <c r="I673" s="21"/>
      <c r="J673" s="21"/>
      <c r="K673" s="21"/>
    </row>
    <row r="674" spans="1:11">
      <c r="A674" s="12" t="s">
        <v>1502</v>
      </c>
      <c r="H674" s="21"/>
      <c r="I674" s="21"/>
      <c r="J674" s="21"/>
      <c r="K674" s="21"/>
    </row>
    <row r="675" spans="1:11">
      <c r="A675" s="12" t="s">
        <v>1503</v>
      </c>
      <c r="H675" s="21"/>
      <c r="I675" s="21"/>
      <c r="J675" s="21"/>
      <c r="K675" s="21"/>
    </row>
    <row r="676" spans="1:11">
      <c r="H676" s="21"/>
      <c r="I676" s="21"/>
      <c r="J676" s="21"/>
      <c r="K676" s="21"/>
    </row>
    <row r="677" spans="1:11">
      <c r="A677" s="1" t="s">
        <v>1504</v>
      </c>
      <c r="H677" s="21"/>
      <c r="I677" s="21"/>
      <c r="J677" s="21"/>
      <c r="K677" s="21"/>
    </row>
    <row r="678" spans="1:11" ht="17" thickBot="1">
      <c r="H678" s="21"/>
      <c r="I678" s="21"/>
      <c r="J678" s="21"/>
      <c r="K678" s="21"/>
    </row>
    <row r="679" spans="1:11" ht="17" thickBot="1">
      <c r="A679" s="54" t="s">
        <v>1505</v>
      </c>
      <c r="H679" s="191" t="s">
        <v>1512</v>
      </c>
      <c r="I679" s="21"/>
      <c r="J679" s="21"/>
      <c r="K679" s="21"/>
    </row>
    <row r="680" spans="1:11">
      <c r="H680" s="21"/>
      <c r="I680" s="21"/>
      <c r="J680" s="21"/>
      <c r="K680" s="21"/>
    </row>
    <row r="681" spans="1:11">
      <c r="C681" s="21"/>
      <c r="D681" s="21"/>
      <c r="E681" s="21"/>
      <c r="F681" s="21" t="s">
        <v>124</v>
      </c>
      <c r="H681" s="21"/>
      <c r="I681" s="21"/>
      <c r="J681" s="21"/>
      <c r="K681" s="21"/>
    </row>
    <row r="682" spans="1:11">
      <c r="C682" s="21"/>
      <c r="D682" s="21"/>
      <c r="E682" s="21"/>
      <c r="F682" s="21"/>
      <c r="H682" s="21"/>
      <c r="I682" s="21"/>
      <c r="J682" s="21"/>
      <c r="K682" s="21"/>
    </row>
    <row r="683" spans="1:11">
      <c r="C683" s="21"/>
      <c r="D683" s="21"/>
      <c r="E683" s="21"/>
      <c r="F683" s="21"/>
      <c r="H683" s="21"/>
      <c r="I683" s="21"/>
      <c r="J683" s="21"/>
      <c r="K683" s="21"/>
    </row>
    <row r="684" spans="1:11">
      <c r="C684" s="21"/>
      <c r="D684" s="21" t="s">
        <v>1506</v>
      </c>
      <c r="E684" s="21"/>
      <c r="F684" s="21"/>
      <c r="H684" s="21"/>
      <c r="I684" s="21"/>
      <c r="J684" s="21"/>
      <c r="K684" s="21"/>
    </row>
    <row r="685" spans="1:11">
      <c r="C685" s="21"/>
      <c r="D685" s="21" t="s">
        <v>1507</v>
      </c>
      <c r="E685" s="21"/>
      <c r="F685" s="21"/>
      <c r="H685" s="21"/>
      <c r="I685" s="21"/>
      <c r="J685" s="21"/>
      <c r="K685" s="21"/>
    </row>
    <row r="686" spans="1:11">
      <c r="C686" s="21"/>
      <c r="D686" s="21" t="s">
        <v>1508</v>
      </c>
      <c r="E686" s="21"/>
      <c r="F686" s="21"/>
      <c r="H686" s="21"/>
      <c r="I686" s="21"/>
      <c r="J686" s="21"/>
      <c r="K686" s="21"/>
    </row>
    <row r="687" spans="1:11">
      <c r="C687" s="21"/>
      <c r="D687" s="21" t="s">
        <v>1509</v>
      </c>
      <c r="E687" s="21"/>
      <c r="F687" s="21"/>
      <c r="H687" s="21"/>
      <c r="I687" s="21"/>
      <c r="J687" s="21"/>
      <c r="K687" s="21"/>
    </row>
    <row r="688" spans="1:11">
      <c r="C688" s="21"/>
      <c r="D688" s="21" t="s">
        <v>1510</v>
      </c>
      <c r="E688" s="21"/>
      <c r="F688" s="21"/>
      <c r="H688" s="21"/>
      <c r="I688" s="21"/>
      <c r="J688" s="21"/>
      <c r="K688" s="21"/>
    </row>
    <row r="689" spans="1:11">
      <c r="C689" s="21"/>
      <c r="D689" s="21" t="s">
        <v>1511</v>
      </c>
      <c r="E689" s="21"/>
      <c r="F689" s="21"/>
      <c r="H689" s="21"/>
      <c r="I689" s="21"/>
      <c r="J689" s="21"/>
      <c r="K689" s="21"/>
    </row>
    <row r="690" spans="1:11">
      <c r="C690" s="21" t="s">
        <v>125</v>
      </c>
      <c r="D690" s="21"/>
      <c r="E690" s="21"/>
      <c r="F690" s="21"/>
      <c r="H690" s="21"/>
      <c r="I690" s="21"/>
      <c r="J690" s="21"/>
      <c r="K690" s="21"/>
    </row>
    <row r="691" spans="1:11">
      <c r="C691" s="21"/>
      <c r="D691" s="21"/>
      <c r="E691" s="21"/>
      <c r="F691" s="21"/>
      <c r="H691" s="21"/>
      <c r="I691" s="21"/>
      <c r="J691" s="21"/>
      <c r="K691" s="21"/>
    </row>
    <row r="692" spans="1:11">
      <c r="C692" s="21"/>
      <c r="D692" s="21"/>
      <c r="E692" s="21"/>
      <c r="F692" s="21"/>
      <c r="H692" s="21"/>
      <c r="I692" s="21"/>
      <c r="J692" s="21"/>
      <c r="K692" s="21"/>
    </row>
    <row r="693" spans="1:11" ht="17" thickBot="1">
      <c r="C693" s="21"/>
      <c r="D693" s="21"/>
      <c r="E693" s="21"/>
      <c r="F693" s="21"/>
      <c r="H693" s="21"/>
      <c r="I693" s="21"/>
      <c r="J693" s="21"/>
      <c r="K693" s="21"/>
    </row>
    <row r="694" spans="1:11" s="12" customFormat="1" ht="17" thickBot="1">
      <c r="A694" s="101" t="s">
        <v>1513</v>
      </c>
      <c r="B694" s="187"/>
      <c r="C694" s="187"/>
      <c r="D694" s="187"/>
      <c r="E694" s="187"/>
      <c r="F694" s="187"/>
      <c r="G694" s="187"/>
      <c r="H694" s="19"/>
    </row>
    <row r="695" spans="1:11">
      <c r="C695" s="21"/>
      <c r="D695" s="21"/>
      <c r="E695" s="21"/>
      <c r="F695" s="21"/>
      <c r="H695" s="21"/>
      <c r="I695" s="21"/>
      <c r="J695" s="21"/>
      <c r="K695" s="21"/>
    </row>
    <row r="696" spans="1:11">
      <c r="C696" s="21"/>
      <c r="D696" s="21"/>
      <c r="E696" s="21"/>
      <c r="F696" s="21"/>
      <c r="H696" s="21"/>
      <c r="I696" s="21"/>
      <c r="J696" s="21"/>
      <c r="K696" s="21"/>
    </row>
    <row r="697" spans="1:11">
      <c r="C697" s="21"/>
      <c r="D697" s="21"/>
      <c r="E697" s="21"/>
      <c r="F697" s="21"/>
      <c r="H697" s="21"/>
      <c r="I697" s="21"/>
      <c r="J697" s="21"/>
      <c r="K697" s="21"/>
    </row>
    <row r="698" spans="1:11">
      <c r="C698" s="21"/>
      <c r="D698" s="21"/>
      <c r="E698" s="21"/>
      <c r="F698" s="21"/>
      <c r="H698" s="21"/>
      <c r="I698" s="21"/>
      <c r="J698" s="21"/>
      <c r="K698" s="21"/>
    </row>
    <row r="699" spans="1:11">
      <c r="C699" s="21"/>
      <c r="D699" s="21"/>
      <c r="E699" s="21"/>
      <c r="F699" s="21"/>
      <c r="H699" s="21"/>
      <c r="I699" s="21"/>
      <c r="J699" s="21"/>
      <c r="K699" s="21"/>
    </row>
    <row r="700" spans="1:11">
      <c r="C700" s="21"/>
      <c r="D700" s="21"/>
      <c r="E700" s="21"/>
      <c r="F700" s="21"/>
      <c r="H700" s="21"/>
      <c r="I700" s="21"/>
      <c r="J700" s="21"/>
      <c r="K700" s="21"/>
    </row>
    <row r="701" spans="1:11">
      <c r="C701" s="21"/>
      <c r="D701" s="21"/>
      <c r="E701" s="21"/>
      <c r="F701" s="21"/>
      <c r="H701" s="21"/>
      <c r="I701" s="21"/>
      <c r="J701" s="21"/>
      <c r="K701" s="21"/>
    </row>
    <row r="702" spans="1:11">
      <c r="C702" s="21"/>
      <c r="D702" s="21"/>
      <c r="E702" s="21"/>
      <c r="F702" s="21"/>
      <c r="H702" s="21"/>
      <c r="I702" s="21"/>
      <c r="J702" s="21"/>
      <c r="K702" s="21"/>
    </row>
    <row r="703" spans="1:11">
      <c r="C703" s="21"/>
      <c r="D703" s="21"/>
      <c r="E703" s="21"/>
      <c r="F703" s="21"/>
      <c r="H703" s="21"/>
      <c r="I703" s="21"/>
      <c r="J703" s="21"/>
      <c r="K703" s="21"/>
    </row>
    <row r="704" spans="1:11">
      <c r="C704" s="21"/>
      <c r="D704" s="21"/>
      <c r="E704" s="21"/>
      <c r="F704" s="21"/>
      <c r="H704" s="21"/>
      <c r="I704" s="21"/>
      <c r="J704" s="21"/>
      <c r="K704" s="21"/>
    </row>
    <row r="705" spans="1:11">
      <c r="C705" s="21"/>
      <c r="D705" s="21"/>
      <c r="E705" s="21"/>
      <c r="F705" s="21"/>
      <c r="H705" s="21"/>
      <c r="I705" s="21"/>
      <c r="J705" s="21"/>
      <c r="K705" s="21"/>
    </row>
    <row r="706" spans="1:11">
      <c r="C706" s="21"/>
      <c r="D706" s="21"/>
      <c r="E706" s="21"/>
      <c r="F706" s="21"/>
      <c r="H706" s="21"/>
      <c r="I706" s="21"/>
      <c r="J706" s="21"/>
      <c r="K706" s="21"/>
    </row>
    <row r="707" spans="1:11">
      <c r="C707" s="21"/>
      <c r="D707" s="21"/>
      <c r="E707" s="21"/>
      <c r="F707" s="21"/>
      <c r="H707" s="21"/>
      <c r="I707" s="21"/>
      <c r="J707" s="21"/>
      <c r="K707" s="21"/>
    </row>
    <row r="708" spans="1:11">
      <c r="C708" s="21"/>
      <c r="D708" s="21"/>
      <c r="E708" s="21"/>
      <c r="F708" s="21"/>
      <c r="H708" s="21"/>
      <c r="I708" s="21"/>
      <c r="J708" s="21"/>
      <c r="K708" s="21"/>
    </row>
    <row r="709" spans="1:11">
      <c r="C709" s="21"/>
      <c r="D709" s="21"/>
      <c r="E709" s="21"/>
      <c r="F709" s="21"/>
      <c r="H709" s="21"/>
      <c r="I709" s="21"/>
      <c r="J709" s="21"/>
      <c r="K709" s="21"/>
    </row>
    <row r="710" spans="1:11">
      <c r="C710" s="21"/>
      <c r="D710" s="21"/>
      <c r="E710" s="21"/>
      <c r="F710" s="21"/>
      <c r="H710" s="21"/>
      <c r="I710" s="21"/>
      <c r="J710" s="21"/>
      <c r="K710" s="21"/>
    </row>
    <row r="711" spans="1:11">
      <c r="C711" s="21"/>
      <c r="D711" s="21"/>
      <c r="E711" s="21"/>
      <c r="F711" s="21"/>
      <c r="H711" s="21"/>
      <c r="I711" s="21"/>
      <c r="J711" s="21"/>
      <c r="K711" s="21"/>
    </row>
    <row r="712" spans="1:11">
      <c r="C712" s="21"/>
      <c r="D712" s="21"/>
      <c r="E712" s="21"/>
      <c r="F712" s="21"/>
      <c r="H712" s="21"/>
      <c r="I712" s="21"/>
      <c r="J712" s="21"/>
      <c r="K712" s="21"/>
    </row>
    <row r="713" spans="1:11">
      <c r="A713" s="1" t="s">
        <v>1514</v>
      </c>
      <c r="C713" s="21"/>
      <c r="D713" s="21"/>
      <c r="E713" s="21"/>
      <c r="F713" s="21"/>
      <c r="H713" s="21"/>
      <c r="I713" s="21"/>
      <c r="J713" s="21"/>
      <c r="K713" s="21"/>
    </row>
    <row r="714" spans="1:11">
      <c r="A714" s="1" t="s">
        <v>1515</v>
      </c>
      <c r="C714" s="21"/>
      <c r="D714" s="21"/>
      <c r="E714" s="21"/>
      <c r="F714" s="21"/>
      <c r="H714" s="21"/>
      <c r="I714" s="21"/>
      <c r="J714" s="21"/>
      <c r="K714" s="21"/>
    </row>
    <row r="715" spans="1:11">
      <c r="A715" s="1" t="s">
        <v>1516</v>
      </c>
      <c r="C715" s="21"/>
      <c r="D715" s="21"/>
      <c r="E715" s="21"/>
      <c r="F715" s="21"/>
      <c r="H715" s="21"/>
      <c r="I715" s="21"/>
      <c r="J715" s="21"/>
      <c r="K715" s="21"/>
    </row>
    <row r="716" spans="1:11" ht="17" thickBot="1">
      <c r="C716" s="21"/>
      <c r="D716" s="21"/>
      <c r="E716" s="21"/>
      <c r="F716" s="21"/>
      <c r="H716" s="21"/>
      <c r="I716" s="21"/>
      <c r="J716" s="21"/>
      <c r="K716" s="21"/>
    </row>
    <row r="717" spans="1:11" ht="17" thickBot="1">
      <c r="A717" s="54" t="s">
        <v>1523</v>
      </c>
      <c r="C717" s="21"/>
      <c r="D717" s="21"/>
      <c r="E717" s="21"/>
      <c r="F717" s="21"/>
      <c r="H717" s="192" t="s">
        <v>1512</v>
      </c>
      <c r="I717" s="21"/>
      <c r="J717" s="21"/>
      <c r="K717" s="21"/>
    </row>
    <row r="718" spans="1:11">
      <c r="A718" s="1" t="s">
        <v>1517</v>
      </c>
      <c r="C718" s="21"/>
      <c r="D718" s="21"/>
      <c r="E718" s="21"/>
      <c r="F718" s="21"/>
      <c r="H718" s="21"/>
      <c r="I718" s="21"/>
      <c r="J718" s="21"/>
      <c r="K718" s="21"/>
    </row>
    <row r="719" spans="1:11">
      <c r="C719" s="21"/>
      <c r="D719" s="21"/>
      <c r="E719" s="21"/>
      <c r="F719" s="21"/>
      <c r="H719" s="21"/>
      <c r="I719" s="21"/>
      <c r="J719" s="21"/>
      <c r="K719" s="21"/>
    </row>
    <row r="720" spans="1:11">
      <c r="C720" s="21"/>
      <c r="D720" s="21"/>
      <c r="E720" s="21"/>
      <c r="F720" s="21"/>
      <c r="H720" s="21"/>
      <c r="I720" s="21"/>
      <c r="J720" s="21"/>
      <c r="K720" s="21"/>
    </row>
    <row r="721" spans="1:11">
      <c r="C721" s="21"/>
      <c r="D721" s="21"/>
      <c r="E721" s="21"/>
      <c r="F721" s="21"/>
      <c r="H721" s="21"/>
      <c r="I721" s="21"/>
      <c r="J721" s="21"/>
      <c r="K721" s="21"/>
    </row>
    <row r="722" spans="1:11">
      <c r="C722" s="21"/>
      <c r="D722" s="21"/>
      <c r="E722" s="21"/>
      <c r="F722" s="21" t="s">
        <v>1518</v>
      </c>
      <c r="H722" s="21"/>
      <c r="I722" s="21"/>
      <c r="J722" s="21"/>
      <c r="K722" s="21"/>
    </row>
    <row r="723" spans="1:11">
      <c r="C723" s="21"/>
      <c r="D723" s="21"/>
      <c r="E723" s="21"/>
      <c r="F723" s="21" t="s">
        <v>1519</v>
      </c>
      <c r="H723" s="21"/>
      <c r="I723" s="21"/>
      <c r="J723" s="21"/>
      <c r="K723" s="21"/>
    </row>
    <row r="724" spans="1:11">
      <c r="C724" s="21"/>
      <c r="D724" s="21"/>
      <c r="E724" s="21"/>
      <c r="F724" s="21"/>
      <c r="H724" s="21"/>
      <c r="I724" s="21"/>
      <c r="J724" s="21"/>
      <c r="K724" s="21"/>
    </row>
    <row r="725" spans="1:11">
      <c r="C725" s="21"/>
      <c r="D725" s="21"/>
      <c r="E725" s="21"/>
      <c r="F725" s="21"/>
      <c r="H725" s="21"/>
      <c r="I725" s="21"/>
      <c r="J725" s="21"/>
      <c r="K725" s="21"/>
    </row>
    <row r="726" spans="1:11">
      <c r="C726" s="21"/>
      <c r="D726" s="21"/>
      <c r="E726" s="21"/>
      <c r="F726" s="21"/>
      <c r="H726" s="21"/>
      <c r="I726" s="21"/>
      <c r="J726" s="21"/>
      <c r="K726" s="21"/>
    </row>
    <row r="727" spans="1:11">
      <c r="C727" s="21"/>
      <c r="D727" s="21"/>
      <c r="E727" s="21"/>
      <c r="F727" s="21"/>
      <c r="H727" s="21"/>
      <c r="I727" s="21"/>
      <c r="J727" s="21"/>
      <c r="K727" s="21"/>
    </row>
    <row r="728" spans="1:11">
      <c r="C728" s="21"/>
      <c r="D728" s="21"/>
      <c r="E728" s="21"/>
      <c r="F728" s="21"/>
      <c r="H728" s="21"/>
      <c r="I728" s="21"/>
      <c r="J728" s="21"/>
      <c r="K728" s="21"/>
    </row>
    <row r="729" spans="1:11">
      <c r="C729" s="21"/>
      <c r="D729" s="21"/>
      <c r="E729" s="21"/>
      <c r="F729" s="21"/>
      <c r="H729" s="21"/>
      <c r="I729" s="21"/>
      <c r="J729" s="21"/>
      <c r="K729" s="21"/>
    </row>
    <row r="730" spans="1:11">
      <c r="C730" s="21"/>
      <c r="D730" s="21"/>
      <c r="E730" s="21"/>
      <c r="F730" s="21"/>
      <c r="H730" s="21"/>
      <c r="I730" s="21"/>
      <c r="J730" s="21"/>
      <c r="K730" s="21"/>
    </row>
    <row r="731" spans="1:11">
      <c r="C731" s="21"/>
      <c r="D731" s="21"/>
      <c r="E731" s="21"/>
      <c r="F731" s="21"/>
      <c r="H731" s="21"/>
      <c r="I731" s="21"/>
      <c r="J731" s="21"/>
      <c r="K731" s="21"/>
    </row>
    <row r="732" spans="1:11">
      <c r="A732" s="1" t="s">
        <v>1520</v>
      </c>
      <c r="C732" s="21"/>
      <c r="D732" s="21"/>
      <c r="E732" s="21"/>
      <c r="F732" s="21"/>
      <c r="H732" s="21"/>
      <c r="I732" s="21"/>
      <c r="J732" s="21"/>
      <c r="K732" s="21"/>
    </row>
    <row r="733" spans="1:11">
      <c r="C733" s="21"/>
      <c r="D733" s="21"/>
      <c r="E733" s="21"/>
      <c r="F733" s="21"/>
      <c r="H733" s="21"/>
      <c r="I733" s="21"/>
      <c r="J733" s="21"/>
      <c r="K733" s="21"/>
    </row>
    <row r="734" spans="1:11">
      <c r="C734" s="21"/>
      <c r="D734" s="21"/>
      <c r="E734" s="21"/>
      <c r="F734" s="21"/>
      <c r="H734" s="21"/>
      <c r="I734" s="21"/>
      <c r="J734" s="21"/>
      <c r="K734" s="21"/>
    </row>
    <row r="735" spans="1:11">
      <c r="A735" s="1" t="s">
        <v>1521</v>
      </c>
      <c r="C735" s="21"/>
      <c r="D735" s="21"/>
      <c r="E735" s="21"/>
      <c r="F735" s="21"/>
      <c r="H735" s="21"/>
      <c r="I735" s="21"/>
      <c r="J735" s="21"/>
      <c r="K735" s="21"/>
    </row>
    <row r="736" spans="1:11">
      <c r="A736" s="1" t="s">
        <v>1522</v>
      </c>
      <c r="C736" s="21"/>
      <c r="D736" s="21"/>
      <c r="E736" s="21"/>
      <c r="F736" s="21"/>
      <c r="H736" s="21"/>
      <c r="I736" s="21"/>
      <c r="J736" s="21"/>
      <c r="K736" s="21"/>
    </row>
    <row r="737" spans="1:11" ht="17" thickBot="1">
      <c r="C737" s="21"/>
      <c r="D737" s="21"/>
      <c r="E737" s="21"/>
      <c r="F737" s="21"/>
      <c r="H737" s="21"/>
      <c r="I737" s="21"/>
      <c r="J737" s="21"/>
      <c r="K737" s="21"/>
    </row>
    <row r="738" spans="1:11" ht="17" thickBot="1">
      <c r="A738" s="54" t="s">
        <v>1524</v>
      </c>
      <c r="C738" s="21"/>
      <c r="D738" s="21"/>
      <c r="E738" s="193" t="s">
        <v>898</v>
      </c>
      <c r="F738" s="21"/>
      <c r="H738" s="21"/>
      <c r="I738" s="21"/>
      <c r="J738" s="21"/>
      <c r="K738" s="21"/>
    </row>
    <row r="739" spans="1:11">
      <c r="A739" s="1" t="s">
        <v>1525</v>
      </c>
      <c r="C739" s="21"/>
      <c r="D739" s="21"/>
      <c r="E739" s="21"/>
      <c r="F739" s="21"/>
      <c r="H739" s="21"/>
      <c r="I739" s="21"/>
      <c r="J739" s="21"/>
      <c r="K739" s="21"/>
    </row>
    <row r="740" spans="1:11">
      <c r="A740" s="1" t="s">
        <v>1526</v>
      </c>
      <c r="C740" s="21"/>
      <c r="D740" s="21"/>
      <c r="E740" s="21"/>
      <c r="F740" s="21"/>
      <c r="H740" s="21"/>
      <c r="I740" s="21"/>
      <c r="J740" s="21"/>
      <c r="K740" s="21"/>
    </row>
    <row r="741" spans="1:11">
      <c r="A741" s="1" t="s">
        <v>1527</v>
      </c>
      <c r="C741" s="21"/>
      <c r="D741" s="21"/>
      <c r="E741" s="21"/>
      <c r="F741" s="21"/>
      <c r="H741" s="21"/>
      <c r="I741" s="21"/>
      <c r="J741" s="21"/>
      <c r="K741" s="21"/>
    </row>
    <row r="742" spans="1:11">
      <c r="A742" s="1" t="s">
        <v>1528</v>
      </c>
      <c r="C742" s="21"/>
      <c r="D742" s="21"/>
      <c r="E742" s="21"/>
      <c r="F742" s="21"/>
      <c r="H742" s="21"/>
      <c r="I742" s="21"/>
      <c r="J742" s="21"/>
      <c r="K742" s="21"/>
    </row>
    <row r="743" spans="1:11">
      <c r="A743" s="1" t="s">
        <v>1529</v>
      </c>
      <c r="C743" s="21"/>
      <c r="D743" s="21"/>
      <c r="E743" s="21"/>
      <c r="F743" s="21"/>
      <c r="H743" s="21"/>
      <c r="I743" s="21"/>
      <c r="J743" s="21"/>
      <c r="K743" s="21"/>
    </row>
    <row r="744" spans="1:11">
      <c r="A744" s="1" t="s">
        <v>1530</v>
      </c>
      <c r="C744" s="21"/>
      <c r="D744" s="21"/>
      <c r="E744" s="21"/>
      <c r="F744" s="21"/>
      <c r="H744" s="21"/>
      <c r="I744" s="21"/>
      <c r="J744" s="21"/>
      <c r="K744" s="21"/>
    </row>
    <row r="745" spans="1:11">
      <c r="A745" s="1" t="s">
        <v>1531</v>
      </c>
      <c r="C745" s="21"/>
      <c r="D745" s="21"/>
      <c r="E745" s="21"/>
      <c r="F745" s="21" t="s">
        <v>1518</v>
      </c>
      <c r="H745" s="21"/>
      <c r="I745" s="21"/>
      <c r="J745" s="21"/>
      <c r="K745" s="21"/>
    </row>
    <row r="746" spans="1:11">
      <c r="A746" s="1" t="s">
        <v>1532</v>
      </c>
      <c r="C746" s="21"/>
      <c r="D746" s="21"/>
      <c r="E746" s="21"/>
      <c r="F746" s="21" t="s">
        <v>1519</v>
      </c>
      <c r="H746" s="21"/>
      <c r="I746" s="21"/>
      <c r="J746" s="21"/>
      <c r="K746" s="21"/>
    </row>
    <row r="747" spans="1:11">
      <c r="A747" s="1" t="s">
        <v>1533</v>
      </c>
      <c r="C747" s="21"/>
      <c r="D747" s="21"/>
      <c r="E747" s="21"/>
      <c r="F747" s="21"/>
      <c r="H747" s="21"/>
      <c r="I747" s="21"/>
      <c r="J747" s="21"/>
      <c r="K747" s="21"/>
    </row>
    <row r="748" spans="1:11">
      <c r="C748" s="21"/>
      <c r="D748" s="21"/>
      <c r="E748" s="21"/>
      <c r="F748" s="21"/>
      <c r="H748" s="21"/>
      <c r="I748" s="21"/>
      <c r="J748" s="21"/>
      <c r="K748" s="21"/>
    </row>
    <row r="749" spans="1:11">
      <c r="C749" s="21"/>
      <c r="D749" s="21"/>
      <c r="E749" s="21"/>
      <c r="F749" s="21"/>
      <c r="H749" s="21"/>
      <c r="I749" s="21"/>
      <c r="J749" s="21"/>
      <c r="K749" s="21"/>
    </row>
    <row r="750" spans="1:11">
      <c r="C750" s="21"/>
      <c r="D750" s="21"/>
      <c r="E750" s="21"/>
      <c r="F750" s="21"/>
      <c r="H750" s="21"/>
      <c r="I750" s="21"/>
      <c r="J750" s="21"/>
      <c r="K750" s="21"/>
    </row>
    <row r="751" spans="1:11">
      <c r="C751" s="21"/>
      <c r="D751" s="21"/>
      <c r="E751" s="21"/>
      <c r="F751" s="21"/>
      <c r="H751" s="21"/>
      <c r="I751" s="21"/>
      <c r="J751" s="21"/>
      <c r="K751" s="21"/>
    </row>
    <row r="752" spans="1:11">
      <c r="C752" s="21"/>
      <c r="D752" s="21"/>
      <c r="E752" s="21"/>
      <c r="F752" s="21"/>
      <c r="H752" s="21"/>
      <c r="I752" s="21"/>
      <c r="J752" s="21"/>
      <c r="K752" s="21"/>
    </row>
    <row r="753" spans="1:11">
      <c r="C753" s="21"/>
      <c r="D753" s="21"/>
      <c r="E753" s="21"/>
      <c r="F753" s="21"/>
      <c r="H753" s="21"/>
      <c r="I753" s="21"/>
      <c r="J753" s="21"/>
      <c r="K753" s="21"/>
    </row>
    <row r="754" spans="1:11">
      <c r="C754" s="21"/>
      <c r="D754" s="21"/>
      <c r="E754" s="21"/>
      <c r="F754" s="21"/>
      <c r="H754" s="21"/>
      <c r="I754" s="21"/>
      <c r="J754" s="21"/>
      <c r="K754" s="21"/>
    </row>
    <row r="755" spans="1:11">
      <c r="A755" s="54" t="s">
        <v>1534</v>
      </c>
      <c r="C755" s="21"/>
      <c r="D755" s="21"/>
      <c r="E755" s="21"/>
      <c r="F755" s="21"/>
      <c r="H755" s="21" t="s">
        <v>898</v>
      </c>
      <c r="I755" s="21"/>
      <c r="J755" s="21"/>
      <c r="K755" s="21"/>
    </row>
    <row r="756" spans="1:11">
      <c r="A756" s="1" t="s">
        <v>1535</v>
      </c>
      <c r="C756" s="21"/>
      <c r="D756" s="21"/>
      <c r="E756" s="21"/>
      <c r="F756" s="21"/>
      <c r="H756" s="21"/>
      <c r="I756" s="21"/>
      <c r="J756" s="21"/>
      <c r="K756" s="21"/>
    </row>
    <row r="757" spans="1:11">
      <c r="C757" s="21"/>
      <c r="D757" s="21"/>
      <c r="E757" s="21"/>
      <c r="F757" s="21"/>
      <c r="H757" s="21"/>
      <c r="I757" s="21"/>
      <c r="J757" s="21"/>
      <c r="K757" s="21"/>
    </row>
    <row r="758" spans="1:11">
      <c r="D758" s="21"/>
      <c r="E758" s="21"/>
      <c r="F758" s="21"/>
      <c r="G758" s="21"/>
      <c r="I758" s="21"/>
      <c r="J758" s="21"/>
      <c r="K758" s="21"/>
    </row>
    <row r="759" spans="1:11">
      <c r="A759" s="1" t="s">
        <v>1536</v>
      </c>
      <c r="D759" s="21"/>
      <c r="E759" s="21"/>
      <c r="F759" s="21"/>
      <c r="G759" s="21"/>
      <c r="I759" s="21"/>
      <c r="J759" s="21"/>
      <c r="K759" s="21"/>
    </row>
    <row r="760" spans="1:11">
      <c r="D760" s="21"/>
      <c r="E760" s="21"/>
      <c r="F760" s="21"/>
      <c r="G760" s="21"/>
      <c r="I760" s="21"/>
      <c r="J760" s="21"/>
      <c r="K760" s="21"/>
    </row>
    <row r="761" spans="1:11">
      <c r="A761" s="1" t="s">
        <v>1537</v>
      </c>
      <c r="D761" s="21"/>
      <c r="E761" s="21"/>
      <c r="F761" s="21"/>
      <c r="G761" s="21" t="s">
        <v>1518</v>
      </c>
      <c r="I761" s="21"/>
      <c r="J761" s="21"/>
      <c r="K761" s="21"/>
    </row>
    <row r="762" spans="1:11">
      <c r="D762" s="21"/>
      <c r="E762" s="21"/>
      <c r="F762" s="21"/>
      <c r="G762" s="21" t="s">
        <v>1519</v>
      </c>
      <c r="I762" s="21"/>
      <c r="J762" s="21"/>
      <c r="K762" s="21"/>
    </row>
    <row r="763" spans="1:11">
      <c r="A763" s="1" t="s">
        <v>1538</v>
      </c>
      <c r="D763" s="21"/>
      <c r="E763" s="21"/>
      <c r="F763" s="21"/>
      <c r="G763" s="21"/>
      <c r="I763" s="21"/>
      <c r="J763" s="21"/>
      <c r="K763" s="21"/>
    </row>
    <row r="764" spans="1:11">
      <c r="A764" s="1" t="s">
        <v>1539</v>
      </c>
      <c r="D764" s="21"/>
      <c r="E764" s="21"/>
      <c r="F764" s="21"/>
      <c r="G764" s="21"/>
      <c r="I764" s="21"/>
      <c r="J764" s="21"/>
      <c r="K764" s="21"/>
    </row>
    <row r="765" spans="1:11">
      <c r="A765" s="1" t="s">
        <v>1540</v>
      </c>
      <c r="D765" s="21"/>
      <c r="E765" s="21"/>
      <c r="F765" s="21"/>
      <c r="G765" s="21"/>
      <c r="I765" s="21"/>
      <c r="J765" s="21"/>
      <c r="K765" s="21"/>
    </row>
    <row r="766" spans="1:11">
      <c r="A766" s="1" t="s">
        <v>1541</v>
      </c>
      <c r="D766" s="21"/>
      <c r="E766" s="21"/>
      <c r="F766" s="21"/>
      <c r="G766" s="21"/>
      <c r="I766" s="21"/>
      <c r="J766" s="21"/>
      <c r="K766" s="21"/>
    </row>
    <row r="767" spans="1:11">
      <c r="D767" s="21"/>
      <c r="E767" s="21"/>
      <c r="F767" s="21"/>
      <c r="G767" s="21"/>
      <c r="I767" s="21"/>
      <c r="J767" s="21"/>
      <c r="K767" s="21"/>
    </row>
    <row r="768" spans="1:11">
      <c r="D768" s="21"/>
      <c r="E768" s="21"/>
      <c r="F768" s="21"/>
      <c r="G768" s="21"/>
      <c r="I768" s="21"/>
      <c r="J768" s="21"/>
      <c r="K768" s="21"/>
    </row>
    <row r="769" spans="1:11">
      <c r="D769" s="21"/>
      <c r="E769" s="21"/>
      <c r="F769" s="21"/>
      <c r="G769" s="21"/>
      <c r="I769" s="21"/>
      <c r="J769" s="21"/>
      <c r="K769" s="21"/>
    </row>
    <row r="770" spans="1:11">
      <c r="B770" s="1" t="s">
        <v>1542</v>
      </c>
      <c r="D770" s="21"/>
      <c r="E770" s="21"/>
      <c r="F770" s="21"/>
      <c r="G770" s="21"/>
      <c r="I770" s="21"/>
      <c r="J770" s="21"/>
      <c r="K770" s="21"/>
    </row>
    <row r="771" spans="1:11">
      <c r="B771" s="1" t="s">
        <v>1543</v>
      </c>
      <c r="C771" s="21"/>
      <c r="D771" s="21"/>
      <c r="E771" s="21"/>
      <c r="F771" s="21"/>
      <c r="H771" s="21"/>
      <c r="I771" s="21"/>
      <c r="J771" s="21"/>
      <c r="K771" s="21"/>
    </row>
    <row r="772" spans="1:11">
      <c r="B772" s="1" t="s">
        <v>1544</v>
      </c>
      <c r="C772" s="21"/>
      <c r="D772" s="21"/>
      <c r="E772" s="21"/>
      <c r="F772" s="21"/>
      <c r="H772" s="21"/>
      <c r="I772" s="21"/>
      <c r="J772" s="21"/>
      <c r="K772" s="21"/>
    </row>
    <row r="773" spans="1:11">
      <c r="C773" s="21"/>
      <c r="D773" s="21"/>
      <c r="E773" s="21"/>
      <c r="F773" s="21"/>
      <c r="H773" s="21"/>
      <c r="I773" s="21"/>
      <c r="J773" s="21"/>
      <c r="K773" s="21"/>
    </row>
    <row r="774" spans="1:11">
      <c r="A774" s="54" t="s">
        <v>1545</v>
      </c>
      <c r="C774" s="21"/>
      <c r="D774" s="21"/>
      <c r="E774" s="21"/>
      <c r="F774" s="21"/>
      <c r="H774" s="21" t="s">
        <v>898</v>
      </c>
      <c r="I774" s="21"/>
      <c r="J774" s="21"/>
      <c r="K774" s="21"/>
    </row>
    <row r="775" spans="1:11">
      <c r="A775" s="1" t="s">
        <v>1546</v>
      </c>
      <c r="C775" s="21"/>
      <c r="D775" s="21"/>
      <c r="E775" s="21"/>
      <c r="F775" s="21"/>
      <c r="H775" s="21"/>
      <c r="I775" s="21"/>
      <c r="J775" s="21"/>
      <c r="K775" s="21"/>
    </row>
    <row r="776" spans="1:11" ht="17" thickBot="1">
      <c r="C776" s="21"/>
      <c r="D776" s="21"/>
      <c r="E776" s="21"/>
      <c r="F776" s="21"/>
      <c r="H776" s="21"/>
      <c r="I776" s="21"/>
      <c r="J776" s="21"/>
      <c r="K776" s="21"/>
    </row>
    <row r="777" spans="1:11" s="12" customFormat="1" ht="17" thickBot="1">
      <c r="A777" s="101" t="s">
        <v>1547</v>
      </c>
      <c r="B777" s="187"/>
      <c r="C777" s="187"/>
      <c r="D777" s="187"/>
      <c r="E777" s="187"/>
      <c r="F777" s="187"/>
      <c r="G777" s="187"/>
      <c r="H777" s="19"/>
    </row>
    <row r="778" spans="1:11">
      <c r="C778" s="21"/>
      <c r="D778" s="21"/>
      <c r="E778" s="21"/>
      <c r="F778" s="21"/>
      <c r="H778" s="21"/>
      <c r="I778" s="21"/>
      <c r="J778" s="21"/>
      <c r="K778" s="21"/>
    </row>
    <row r="779" spans="1:11">
      <c r="C779" s="21"/>
      <c r="D779" s="21"/>
      <c r="E779" s="21"/>
      <c r="F779" s="21"/>
      <c r="H779" s="21"/>
      <c r="I779" s="21"/>
      <c r="J779" s="21"/>
      <c r="K779" s="69" t="s">
        <v>124</v>
      </c>
    </row>
    <row r="780" spans="1:11">
      <c r="C780" s="21"/>
      <c r="D780" s="21"/>
      <c r="E780" s="21"/>
      <c r="F780" s="21"/>
      <c r="H780" s="21"/>
      <c r="I780" s="21"/>
      <c r="J780" s="21"/>
      <c r="K780" s="21"/>
    </row>
    <row r="781" spans="1:11">
      <c r="C781" s="21"/>
      <c r="D781" s="21"/>
      <c r="E781" s="21"/>
      <c r="F781" s="21"/>
      <c r="H781" s="21"/>
      <c r="I781" s="21"/>
      <c r="J781" s="21"/>
      <c r="K781" s="21"/>
    </row>
    <row r="782" spans="1:11">
      <c r="C782" s="21"/>
      <c r="D782" s="21"/>
      <c r="E782" s="21"/>
      <c r="F782" s="21"/>
      <c r="H782" s="21"/>
      <c r="I782" s="21"/>
      <c r="J782" s="21"/>
      <c r="K782" s="21"/>
    </row>
    <row r="783" spans="1:11">
      <c r="C783" s="21"/>
      <c r="D783" s="21"/>
      <c r="E783" s="21"/>
      <c r="F783" s="21"/>
      <c r="H783" s="21"/>
      <c r="I783" s="21"/>
      <c r="J783" s="21"/>
      <c r="K783" s="21"/>
    </row>
    <row r="784" spans="1:11">
      <c r="C784" s="21"/>
      <c r="D784" s="21"/>
      <c r="E784" s="21"/>
      <c r="F784" s="21"/>
      <c r="H784" s="21"/>
      <c r="I784" s="21"/>
      <c r="J784" s="21"/>
      <c r="K784" s="21"/>
    </row>
    <row r="785" spans="1:11">
      <c r="C785" s="21"/>
      <c r="D785" s="21"/>
      <c r="E785" s="21"/>
      <c r="F785" s="21"/>
      <c r="H785" s="21"/>
      <c r="I785" s="21"/>
      <c r="J785" s="21"/>
      <c r="K785" s="21"/>
    </row>
    <row r="786" spans="1:11">
      <c r="C786" s="21"/>
      <c r="D786" s="21"/>
      <c r="E786" s="21"/>
      <c r="F786" s="21"/>
      <c r="H786" s="21"/>
      <c r="I786" s="21"/>
      <c r="J786" s="21"/>
      <c r="K786" s="21"/>
    </row>
    <row r="787" spans="1:11">
      <c r="C787" s="21"/>
      <c r="D787" s="21"/>
      <c r="E787" s="21"/>
      <c r="F787" s="21"/>
      <c r="H787" s="21"/>
      <c r="I787" s="21"/>
      <c r="J787" s="21"/>
      <c r="K787" s="21"/>
    </row>
    <row r="788" spans="1:11">
      <c r="C788" s="21"/>
      <c r="D788" s="21"/>
      <c r="E788" s="21"/>
      <c r="F788" s="21"/>
      <c r="H788" s="285" t="s">
        <v>125</v>
      </c>
      <c r="I788" s="21"/>
      <c r="J788" s="21"/>
      <c r="K788" s="21"/>
    </row>
    <row r="789" spans="1:11">
      <c r="C789" s="21"/>
      <c r="D789" s="21"/>
      <c r="E789" s="21"/>
      <c r="F789" s="21"/>
      <c r="H789" s="285"/>
      <c r="I789" s="21"/>
      <c r="J789" s="21"/>
      <c r="K789" s="21"/>
    </row>
    <row r="790" spans="1:11">
      <c r="A790" s="1" t="s">
        <v>1548</v>
      </c>
      <c r="C790" s="21"/>
      <c r="D790" s="21"/>
      <c r="E790" s="21"/>
      <c r="F790" s="21"/>
      <c r="H790" s="21"/>
      <c r="I790" s="21"/>
      <c r="J790" s="21"/>
      <c r="K790" s="21"/>
    </row>
    <row r="791" spans="1:11">
      <c r="A791" s="1" t="s">
        <v>1549</v>
      </c>
      <c r="C791" s="21"/>
      <c r="D791" s="21"/>
      <c r="E791" s="21"/>
      <c r="F791" s="21"/>
      <c r="H791" s="21"/>
      <c r="I791" s="21"/>
      <c r="J791" s="21"/>
      <c r="K791" s="21"/>
    </row>
    <row r="792" spans="1:11">
      <c r="C792" s="21"/>
      <c r="D792" s="21"/>
      <c r="E792" s="21"/>
      <c r="F792" s="21"/>
      <c r="H792" s="21"/>
      <c r="I792" s="21"/>
      <c r="J792" s="21"/>
      <c r="K792" s="21"/>
    </row>
    <row r="793" spans="1:11">
      <c r="A793" s="1" t="s">
        <v>1550</v>
      </c>
      <c r="C793" s="21"/>
      <c r="D793" s="21"/>
      <c r="E793" s="21"/>
      <c r="F793" s="21"/>
      <c r="H793" s="21"/>
      <c r="I793" s="21"/>
      <c r="J793" s="21"/>
      <c r="K793" s="21"/>
    </row>
    <row r="794" spans="1:11">
      <c r="A794" s="1" t="s">
        <v>1551</v>
      </c>
      <c r="C794" s="21"/>
      <c r="D794" s="21"/>
      <c r="E794" s="21"/>
      <c r="F794" s="21"/>
      <c r="H794" s="21"/>
      <c r="I794" s="21"/>
      <c r="J794" s="21"/>
      <c r="K794" s="21"/>
    </row>
    <row r="795" spans="1:11">
      <c r="C795" s="21"/>
      <c r="D795" s="21"/>
      <c r="E795" s="21"/>
      <c r="F795" s="21"/>
      <c r="H795" s="21"/>
      <c r="I795" s="21"/>
      <c r="J795" s="21"/>
      <c r="K795" s="21"/>
    </row>
    <row r="796" spans="1:11">
      <c r="A796" s="1" t="s">
        <v>1552</v>
      </c>
      <c r="C796" s="21"/>
      <c r="D796" s="21"/>
      <c r="E796" s="21"/>
      <c r="F796" s="21"/>
      <c r="H796" s="21"/>
      <c r="I796" s="21"/>
      <c r="J796" s="21"/>
      <c r="K796" s="21"/>
    </row>
    <row r="797" spans="1:11">
      <c r="A797" s="1" t="s">
        <v>1553</v>
      </c>
      <c r="C797" s="21"/>
      <c r="D797" s="21"/>
      <c r="E797" s="21"/>
      <c r="F797" s="21"/>
      <c r="H797" s="21"/>
      <c r="I797" s="21"/>
      <c r="J797" s="21"/>
      <c r="K797" s="21"/>
    </row>
    <row r="798" spans="1:11">
      <c r="A798" s="1" t="s">
        <v>1554</v>
      </c>
      <c r="C798" s="21"/>
      <c r="D798" s="21"/>
      <c r="E798" s="21"/>
      <c r="F798" s="21"/>
      <c r="H798" s="21"/>
      <c r="I798" s="21"/>
      <c r="J798" s="21"/>
      <c r="K798" s="21"/>
    </row>
    <row r="799" spans="1:11" ht="17" thickBot="1">
      <c r="C799" s="21"/>
      <c r="D799" s="21"/>
      <c r="E799" s="21"/>
      <c r="F799" s="21"/>
      <c r="H799" s="21"/>
      <c r="I799" s="21"/>
      <c r="J799" s="21"/>
      <c r="K799" s="21"/>
    </row>
    <row r="800" spans="1:11" ht="17" thickBot="1">
      <c r="A800" s="1" t="s">
        <v>1557</v>
      </c>
      <c r="C800" s="21"/>
      <c r="D800" s="21"/>
      <c r="E800" s="21"/>
      <c r="F800" s="21"/>
      <c r="G800" s="191" t="s">
        <v>1558</v>
      </c>
      <c r="H800" s="21"/>
      <c r="I800" s="21"/>
      <c r="J800" s="21"/>
      <c r="K800" s="21"/>
    </row>
    <row r="801" spans="1:11">
      <c r="C801" s="21"/>
      <c r="D801" s="21"/>
      <c r="E801" s="21"/>
      <c r="F801" s="21"/>
      <c r="H801" s="21"/>
      <c r="I801" s="21"/>
      <c r="J801" s="21"/>
      <c r="K801" s="21"/>
    </row>
    <row r="802" spans="1:11">
      <c r="A802" s="1" t="s">
        <v>1559</v>
      </c>
      <c r="C802" s="21"/>
      <c r="D802" s="21"/>
      <c r="E802" s="21"/>
      <c r="F802" s="21"/>
      <c r="H802" s="21"/>
      <c r="I802" s="21"/>
      <c r="J802" s="21"/>
      <c r="K802" s="21"/>
    </row>
    <row r="803" spans="1:11">
      <c r="A803" s="1" t="s">
        <v>1562</v>
      </c>
      <c r="C803" s="21"/>
      <c r="D803" s="21"/>
      <c r="E803" s="21"/>
      <c r="F803" s="21" t="s">
        <v>124</v>
      </c>
      <c r="H803" s="21"/>
      <c r="I803" s="21"/>
      <c r="J803" s="21"/>
      <c r="K803" s="21"/>
    </row>
    <row r="804" spans="1:11">
      <c r="A804" s="1" t="s">
        <v>1560</v>
      </c>
      <c r="C804" s="21"/>
      <c r="D804" s="21"/>
      <c r="E804" s="21"/>
      <c r="F804" s="21"/>
      <c r="H804" s="21"/>
      <c r="I804" s="21"/>
      <c r="J804" s="21"/>
      <c r="K804" s="21"/>
    </row>
    <row r="805" spans="1:11">
      <c r="A805" s="1" t="s">
        <v>1561</v>
      </c>
      <c r="C805" s="21"/>
      <c r="D805" s="21"/>
      <c r="E805" s="21"/>
      <c r="F805" s="21"/>
      <c r="H805" s="21"/>
      <c r="I805" s="21"/>
      <c r="J805" s="21"/>
      <c r="K805" s="21"/>
    </row>
    <row r="806" spans="1:11">
      <c r="C806" s="21"/>
      <c r="D806" s="21"/>
      <c r="E806" s="21"/>
      <c r="F806" s="21"/>
      <c r="H806" s="21"/>
      <c r="I806" s="21"/>
      <c r="J806" s="21"/>
      <c r="K806" s="21"/>
    </row>
    <row r="807" spans="1:11">
      <c r="C807" s="21"/>
      <c r="D807" s="21"/>
      <c r="E807" s="21"/>
      <c r="F807" s="21"/>
      <c r="H807" s="21"/>
      <c r="I807" s="21"/>
      <c r="J807" s="21"/>
      <c r="K807" s="21"/>
    </row>
    <row r="808" spans="1:11">
      <c r="C808" s="21"/>
      <c r="D808" s="21"/>
      <c r="E808" s="21"/>
      <c r="F808" s="21"/>
      <c r="H808" s="21"/>
      <c r="I808" s="21"/>
      <c r="J808" s="21"/>
      <c r="K808" s="21"/>
    </row>
    <row r="809" spans="1:11">
      <c r="C809" s="21"/>
      <c r="D809" s="21"/>
      <c r="E809" s="21"/>
      <c r="F809" s="21"/>
      <c r="H809" s="21"/>
      <c r="I809" s="21"/>
      <c r="J809" s="21"/>
      <c r="K809" s="21"/>
    </row>
    <row r="810" spans="1:11">
      <c r="C810" s="21"/>
      <c r="D810" s="21"/>
      <c r="E810" s="21"/>
      <c r="F810" s="21"/>
      <c r="H810" s="21"/>
      <c r="I810" s="21"/>
      <c r="J810" s="21"/>
      <c r="K810" s="21"/>
    </row>
    <row r="811" spans="1:11">
      <c r="C811" s="21" t="s">
        <v>125</v>
      </c>
      <c r="D811" s="21"/>
      <c r="E811" s="21"/>
      <c r="F811" s="21"/>
      <c r="H811" s="21"/>
      <c r="I811" s="21"/>
      <c r="J811" s="21"/>
      <c r="K811" s="21"/>
    </row>
    <row r="812" spans="1:11">
      <c r="C812" s="21"/>
      <c r="D812" s="21"/>
      <c r="E812" s="21"/>
      <c r="F812" s="21"/>
      <c r="H812" s="21"/>
      <c r="I812" s="21"/>
      <c r="J812" s="21"/>
      <c r="K812" s="21"/>
    </row>
    <row r="813" spans="1:11">
      <c r="C813" s="21"/>
      <c r="D813" s="21"/>
      <c r="E813" s="21"/>
      <c r="F813" s="21"/>
      <c r="H813" s="21"/>
      <c r="I813" s="21"/>
      <c r="J813" s="21"/>
      <c r="K813" s="21"/>
    </row>
    <row r="814" spans="1:11">
      <c r="C814" s="21"/>
      <c r="D814" s="21"/>
      <c r="E814" s="21"/>
      <c r="F814" s="21"/>
      <c r="H814" s="21"/>
      <c r="I814" s="21"/>
      <c r="J814" s="21"/>
      <c r="K814" s="21"/>
    </row>
    <row r="815" spans="1:11">
      <c r="A815" s="1" t="s">
        <v>1555</v>
      </c>
      <c r="C815" s="21"/>
      <c r="D815" s="21"/>
      <c r="E815" s="21"/>
      <c r="F815" s="21"/>
      <c r="H815" s="21"/>
      <c r="I815" s="21"/>
      <c r="J815" s="21"/>
      <c r="K815" s="21"/>
    </row>
    <row r="816" spans="1:11">
      <c r="A816" s="1" t="s">
        <v>1556</v>
      </c>
      <c r="C816" s="21"/>
      <c r="D816" s="21"/>
      <c r="E816" s="21"/>
      <c r="F816" s="21"/>
      <c r="H816" s="21"/>
      <c r="I816" s="21"/>
      <c r="J816" s="21"/>
      <c r="K816" s="21"/>
    </row>
    <row r="817" spans="1:11" ht="17" thickBot="1">
      <c r="C817" s="21"/>
      <c r="D817" s="21"/>
      <c r="E817" s="21"/>
      <c r="F817" s="21"/>
      <c r="H817" s="21"/>
      <c r="I817" s="21"/>
      <c r="J817" s="21"/>
      <c r="K817" s="21"/>
    </row>
    <row r="818" spans="1:11" ht="17" thickBot="1">
      <c r="A818" s="101" t="s">
        <v>1688</v>
      </c>
      <c r="B818" s="187"/>
      <c r="C818" s="194"/>
      <c r="D818" s="194"/>
      <c r="E818" s="194"/>
      <c r="F818" s="194"/>
      <c r="G818" s="187"/>
      <c r="H818" s="195"/>
      <c r="I818" s="21" t="s">
        <v>2907</v>
      </c>
      <c r="J818" s="21"/>
      <c r="K818" s="21"/>
    </row>
    <row r="819" spans="1:11">
      <c r="C819" s="21"/>
      <c r="D819" s="21"/>
      <c r="E819" s="21"/>
      <c r="F819" s="21"/>
      <c r="H819" s="21"/>
      <c r="I819" s="21"/>
      <c r="J819" s="21"/>
      <c r="K819" s="21"/>
    </row>
    <row r="820" spans="1:11">
      <c r="C820" s="21"/>
      <c r="D820" s="21"/>
      <c r="E820" s="21"/>
      <c r="F820" s="21"/>
      <c r="H820" s="21"/>
      <c r="I820" s="21"/>
      <c r="J820" s="21"/>
      <c r="K820" s="21"/>
    </row>
    <row r="821" spans="1:11">
      <c r="C821" s="21"/>
      <c r="D821" s="21"/>
      <c r="E821" s="21"/>
      <c r="F821" s="21"/>
      <c r="H821" s="21"/>
      <c r="I821" s="21"/>
      <c r="J821" s="21"/>
      <c r="K821" s="21"/>
    </row>
    <row r="822" spans="1:11">
      <c r="C822" s="21"/>
      <c r="D822" s="21"/>
      <c r="E822" s="21"/>
      <c r="F822" s="21"/>
      <c r="H822" s="21"/>
      <c r="I822" s="21"/>
      <c r="J822" s="21"/>
      <c r="K822" s="21"/>
    </row>
    <row r="823" spans="1:11">
      <c r="C823" s="21"/>
      <c r="D823" s="21"/>
      <c r="E823" s="21"/>
      <c r="F823" s="21"/>
      <c r="H823" s="21"/>
      <c r="I823" s="21"/>
      <c r="J823" s="21"/>
      <c r="K823" s="21"/>
    </row>
    <row r="824" spans="1:11">
      <c r="C824" s="21"/>
      <c r="D824" s="21"/>
      <c r="E824" s="21"/>
      <c r="F824" s="21"/>
      <c r="H824" s="21"/>
      <c r="I824" s="21"/>
      <c r="J824" s="21"/>
      <c r="K824" s="21"/>
    </row>
    <row r="825" spans="1:11">
      <c r="C825" s="21"/>
      <c r="D825" s="21"/>
      <c r="E825" s="21"/>
      <c r="F825" s="21"/>
      <c r="H825" s="21"/>
      <c r="I825" s="21"/>
      <c r="J825" s="21"/>
      <c r="K825" s="21"/>
    </row>
    <row r="826" spans="1:11">
      <c r="C826" s="21"/>
      <c r="D826" s="21"/>
      <c r="E826" s="21"/>
      <c r="F826" s="21"/>
      <c r="H826" s="21"/>
      <c r="I826" s="21"/>
      <c r="J826" s="21"/>
      <c r="K826" s="21"/>
    </row>
    <row r="827" spans="1:11">
      <c r="C827" s="21"/>
      <c r="D827" s="21"/>
      <c r="E827" s="21"/>
      <c r="F827" s="21"/>
      <c r="H827" s="21"/>
      <c r="I827" s="21"/>
      <c r="J827" s="21"/>
      <c r="K827" s="21"/>
    </row>
    <row r="828" spans="1:11">
      <c r="C828" s="21"/>
      <c r="D828" s="21"/>
      <c r="E828" s="21"/>
      <c r="F828" s="21"/>
      <c r="H828" s="21"/>
      <c r="I828" s="21"/>
      <c r="J828" s="21"/>
      <c r="K828" s="21"/>
    </row>
    <row r="829" spans="1:11">
      <c r="C829" s="21"/>
      <c r="D829" s="21"/>
      <c r="E829" s="21"/>
      <c r="F829" s="21"/>
      <c r="H829" s="21"/>
      <c r="I829" s="21"/>
      <c r="J829" s="21"/>
      <c r="K829" s="21"/>
    </row>
    <row r="830" spans="1:11">
      <c r="C830" s="21"/>
      <c r="D830" s="21"/>
      <c r="E830" s="21"/>
      <c r="F830" s="21"/>
      <c r="H830" s="21"/>
      <c r="I830" s="21"/>
      <c r="J830" s="21"/>
      <c r="K830" s="21"/>
    </row>
    <row r="831" spans="1:11">
      <c r="C831" s="21"/>
      <c r="D831" s="21"/>
      <c r="E831" s="21"/>
      <c r="F831" s="21"/>
      <c r="H831" s="21"/>
      <c r="I831" s="21"/>
      <c r="J831" s="21"/>
      <c r="K831" s="21"/>
    </row>
    <row r="832" spans="1:11">
      <c r="C832" s="21"/>
      <c r="E832" s="21"/>
      <c r="F832" s="21"/>
      <c r="H832" s="21"/>
      <c r="I832" s="21"/>
      <c r="J832" s="21"/>
      <c r="K832" s="21"/>
    </row>
    <row r="833" spans="1:8">
      <c r="E833" s="21" t="s">
        <v>782</v>
      </c>
      <c r="G833" s="1" t="s">
        <v>1689</v>
      </c>
    </row>
    <row r="834" spans="1:8">
      <c r="D834" s="1" t="s">
        <v>1690</v>
      </c>
      <c r="G834" s="1" t="s">
        <v>1691</v>
      </c>
    </row>
    <row r="835" spans="1:8">
      <c r="C835" s="2" t="s">
        <v>1692</v>
      </c>
      <c r="G835" s="1" t="s">
        <v>1853</v>
      </c>
      <c r="H835" s="1" t="s">
        <v>1852</v>
      </c>
    </row>
    <row r="836" spans="1:8">
      <c r="H836" s="1" t="s">
        <v>1694</v>
      </c>
    </row>
    <row r="837" spans="1:8">
      <c r="B837" s="21" t="s">
        <v>1693</v>
      </c>
      <c r="H837" s="1" t="s">
        <v>1695</v>
      </c>
    </row>
    <row r="838" spans="1:8">
      <c r="H838" s="1" t="s">
        <v>1696</v>
      </c>
    </row>
    <row r="839" spans="1:8">
      <c r="H839" s="1" t="s">
        <v>1697</v>
      </c>
    </row>
    <row r="841" spans="1:8">
      <c r="B841" s="1" t="s">
        <v>677</v>
      </c>
      <c r="G841" s="1" t="s">
        <v>1854</v>
      </c>
    </row>
    <row r="842" spans="1:8">
      <c r="H842" s="1" t="s">
        <v>1698</v>
      </c>
    </row>
    <row r="843" spans="1:8">
      <c r="H843" s="1" t="s">
        <v>1699</v>
      </c>
    </row>
    <row r="844" spans="1:8">
      <c r="H844" s="1" t="s">
        <v>1700</v>
      </c>
    </row>
    <row r="846" spans="1:8">
      <c r="A846" s="1" t="s">
        <v>1701</v>
      </c>
    </row>
    <row r="847" spans="1:8">
      <c r="A847" s="1" t="s">
        <v>1702</v>
      </c>
    </row>
    <row r="848" spans="1:8">
      <c r="A848" s="1" t="s">
        <v>1703</v>
      </c>
    </row>
    <row r="849" spans="1:6">
      <c r="A849" s="1" t="s">
        <v>1704</v>
      </c>
    </row>
    <row r="850" spans="1:6">
      <c r="A850" s="1" t="s">
        <v>1705</v>
      </c>
    </row>
    <row r="852" spans="1:6">
      <c r="A852" s="1" t="s">
        <v>1706</v>
      </c>
    </row>
    <row r="853" spans="1:6">
      <c r="A853" s="1" t="s">
        <v>1725</v>
      </c>
    </row>
    <row r="854" spans="1:6">
      <c r="A854" s="1" t="s">
        <v>1707</v>
      </c>
    </row>
    <row r="855" spans="1:6">
      <c r="A855" s="1" t="s">
        <v>1726</v>
      </c>
    </row>
    <row r="856" spans="1:6">
      <c r="A856" s="1" t="s">
        <v>1727</v>
      </c>
    </row>
    <row r="858" spans="1:6">
      <c r="A858" s="1" t="s">
        <v>1708</v>
      </c>
    </row>
    <row r="859" spans="1:6">
      <c r="E859" s="1" t="s">
        <v>1698</v>
      </c>
      <c r="F859" s="1" t="s">
        <v>1855</v>
      </c>
    </row>
    <row r="860" spans="1:6">
      <c r="E860" s="1" t="s">
        <v>1709</v>
      </c>
      <c r="F860" s="1" t="s">
        <v>1856</v>
      </c>
    </row>
    <row r="861" spans="1:6">
      <c r="E861" s="1" t="s">
        <v>1710</v>
      </c>
    </row>
    <row r="862" spans="1:6">
      <c r="E862" s="1" t="s">
        <v>1711</v>
      </c>
    </row>
    <row r="863" spans="1:6">
      <c r="E863" s="1" t="s">
        <v>1712</v>
      </c>
      <c r="F863" s="1" t="s">
        <v>1857</v>
      </c>
    </row>
    <row r="865" spans="1:8">
      <c r="A865" s="1" t="s">
        <v>1858</v>
      </c>
    </row>
    <row r="866" spans="1:8">
      <c r="E866" s="1" t="s">
        <v>1713</v>
      </c>
      <c r="F866" s="1" t="s">
        <v>1859</v>
      </c>
    </row>
    <row r="867" spans="1:8">
      <c r="E867" s="1" t="s">
        <v>1714</v>
      </c>
      <c r="F867" s="1" t="s">
        <v>1860</v>
      </c>
    </row>
    <row r="868" spans="1:8">
      <c r="E868" s="1" t="s">
        <v>1715</v>
      </c>
      <c r="F868" s="1" t="s">
        <v>1861</v>
      </c>
    </row>
    <row r="870" spans="1:8">
      <c r="A870" s="1" t="s">
        <v>1862</v>
      </c>
    </row>
    <row r="871" spans="1:8">
      <c r="E871" s="1" t="s">
        <v>1863</v>
      </c>
    </row>
    <row r="873" spans="1:8">
      <c r="A873" s="128" t="s">
        <v>1314</v>
      </c>
    </row>
    <row r="874" spans="1:8" ht="17" thickBot="1"/>
    <row r="875" spans="1:8">
      <c r="A875" s="36" t="s">
        <v>1716</v>
      </c>
      <c r="B875" s="5"/>
      <c r="C875" s="5"/>
      <c r="D875" s="5"/>
      <c r="E875" s="5"/>
      <c r="F875" s="5"/>
      <c r="G875" s="5"/>
      <c r="H875" s="6"/>
    </row>
    <row r="876" spans="1:8">
      <c r="A876" s="7" t="s">
        <v>1717</v>
      </c>
      <c r="H876" s="8"/>
    </row>
    <row r="877" spans="1:8">
      <c r="A877" s="7" t="s">
        <v>1718</v>
      </c>
      <c r="H877" s="8"/>
    </row>
    <row r="878" spans="1:8">
      <c r="A878" s="7" t="s">
        <v>1719</v>
      </c>
      <c r="H878" s="8"/>
    </row>
    <row r="879" spans="1:8">
      <c r="A879" s="7" t="s">
        <v>1864</v>
      </c>
      <c r="H879" s="8"/>
    </row>
    <row r="880" spans="1:8">
      <c r="A880" s="7" t="s">
        <v>1720</v>
      </c>
      <c r="H880" s="8"/>
    </row>
    <row r="881" spans="1:11" ht="17" thickBot="1">
      <c r="A881" s="9" t="s">
        <v>1721</v>
      </c>
      <c r="B881" s="10"/>
      <c r="C881" s="10"/>
      <c r="D881" s="10"/>
      <c r="E881" s="10"/>
      <c r="F881" s="10"/>
      <c r="G881" s="10"/>
      <c r="H881" s="11"/>
    </row>
    <row r="882" spans="1:11" ht="17" thickBot="1"/>
    <row r="883" spans="1:11">
      <c r="A883" s="36" t="s">
        <v>1722</v>
      </c>
      <c r="B883" s="5"/>
      <c r="C883" s="5"/>
      <c r="D883" s="5"/>
      <c r="E883" s="5"/>
      <c r="F883" s="5"/>
      <c r="G883" s="5"/>
      <c r="H883" s="6"/>
    </row>
    <row r="884" spans="1:11">
      <c r="A884" s="7" t="s">
        <v>1723</v>
      </c>
      <c r="H884" s="8"/>
    </row>
    <row r="885" spans="1:11" ht="17" thickBot="1">
      <c r="A885" s="9" t="s">
        <v>1724</v>
      </c>
      <c r="B885" s="10"/>
      <c r="C885" s="10"/>
      <c r="D885" s="10"/>
      <c r="E885" s="10"/>
      <c r="F885" s="10"/>
      <c r="G885" s="10"/>
      <c r="H885" s="11"/>
    </row>
    <row r="887" spans="1:11">
      <c r="C887" s="21"/>
      <c r="D887" s="21"/>
      <c r="E887" s="21"/>
      <c r="F887" s="21"/>
      <c r="H887" s="21"/>
      <c r="I887" s="21"/>
      <c r="J887" s="21"/>
      <c r="K887" s="21"/>
    </row>
    <row r="888" spans="1:11">
      <c r="C888" s="21"/>
      <c r="D888" s="21"/>
      <c r="E888" s="21"/>
      <c r="F888" s="21"/>
      <c r="H888" s="21"/>
      <c r="I888" s="21"/>
      <c r="J888" s="21"/>
      <c r="K888" s="21"/>
    </row>
    <row r="889" spans="1:11">
      <c r="C889" s="21"/>
      <c r="D889" s="21"/>
      <c r="E889" s="21"/>
      <c r="F889" s="21"/>
      <c r="H889" s="21"/>
      <c r="I889" s="21"/>
      <c r="J889" s="21"/>
      <c r="K889" s="21"/>
    </row>
    <row r="890" spans="1:11">
      <c r="C890" s="21"/>
      <c r="D890" s="21"/>
      <c r="E890" s="21"/>
      <c r="F890" s="21"/>
      <c r="H890" s="21"/>
      <c r="I890" s="21"/>
      <c r="J890" s="21"/>
      <c r="K890" s="21"/>
    </row>
    <row r="891" spans="1:11">
      <c r="C891" s="21"/>
      <c r="D891" s="21"/>
      <c r="E891" s="21"/>
      <c r="F891" s="21"/>
      <c r="H891" s="21"/>
      <c r="I891" s="21"/>
      <c r="J891" s="21"/>
      <c r="K891" s="21"/>
    </row>
    <row r="892" spans="1:11">
      <c r="C892" s="21"/>
      <c r="D892" s="21"/>
      <c r="E892" s="21"/>
      <c r="F892" s="21"/>
      <c r="H892" s="21"/>
      <c r="I892" s="21"/>
      <c r="J892" s="21"/>
      <c r="K892" s="21"/>
    </row>
    <row r="893" spans="1:11">
      <c r="C893" s="21"/>
      <c r="D893" s="21"/>
      <c r="E893" s="21"/>
      <c r="F893" s="21"/>
      <c r="H893" s="21"/>
      <c r="I893" s="21"/>
      <c r="J893" s="21"/>
      <c r="K893" s="21"/>
    </row>
    <row r="894" spans="1:11">
      <c r="C894" s="21"/>
      <c r="D894" s="21"/>
      <c r="E894" s="21"/>
      <c r="F894" s="21"/>
      <c r="H894" s="21"/>
      <c r="I894" s="21"/>
      <c r="J894" s="21"/>
      <c r="K894" s="21"/>
    </row>
    <row r="895" spans="1:11">
      <c r="C895" s="21"/>
      <c r="D895" s="21"/>
      <c r="E895" s="21"/>
      <c r="F895" s="21"/>
      <c r="H895" s="21"/>
      <c r="I895" s="21"/>
      <c r="J895" s="21"/>
      <c r="K895" s="21"/>
    </row>
    <row r="896" spans="1:11">
      <c r="C896" s="21"/>
      <c r="D896" s="21"/>
      <c r="E896" s="21"/>
      <c r="F896" s="21"/>
      <c r="H896" s="21"/>
      <c r="I896" s="21"/>
      <c r="J896" s="21"/>
      <c r="K896" s="21"/>
    </row>
    <row r="897" spans="1:11">
      <c r="C897" s="21"/>
      <c r="D897" s="21"/>
      <c r="E897" s="21"/>
      <c r="F897" s="21"/>
      <c r="H897" s="21"/>
      <c r="I897" s="21"/>
      <c r="J897" s="21"/>
      <c r="K897" s="21"/>
    </row>
    <row r="898" spans="1:11">
      <c r="C898" s="21"/>
      <c r="D898" s="21"/>
      <c r="E898" s="21"/>
      <c r="F898" s="21"/>
      <c r="H898" s="21"/>
      <c r="I898" s="21"/>
      <c r="J898" s="21"/>
      <c r="K898" s="21"/>
    </row>
    <row r="899" spans="1:11">
      <c r="C899" s="21"/>
      <c r="D899" s="21"/>
      <c r="E899" s="21"/>
      <c r="F899" s="21"/>
      <c r="H899" s="21"/>
      <c r="I899" s="21"/>
      <c r="J899" s="21"/>
      <c r="K899" s="21"/>
    </row>
    <row r="900" spans="1:11">
      <c r="C900" s="21"/>
      <c r="D900" s="21"/>
      <c r="E900" s="21"/>
      <c r="F900" s="21"/>
      <c r="H900" s="21"/>
      <c r="I900" s="21"/>
      <c r="J900" s="21"/>
      <c r="K900" s="21"/>
    </row>
    <row r="901" spans="1:11">
      <c r="C901" s="21"/>
      <c r="D901" s="21"/>
      <c r="E901" s="21"/>
      <c r="F901" s="21"/>
      <c r="H901" s="21"/>
      <c r="I901" s="21"/>
      <c r="J901" s="21"/>
      <c r="K901" s="21"/>
    </row>
    <row r="902" spans="1:11">
      <c r="C902" s="21"/>
      <c r="D902" s="21"/>
      <c r="E902" s="21"/>
      <c r="F902" s="21"/>
      <c r="H902" s="21"/>
      <c r="I902" s="21"/>
      <c r="J902" s="21"/>
      <c r="K902" s="21"/>
    </row>
    <row r="903" spans="1:11">
      <c r="C903" s="21"/>
      <c r="D903" s="21"/>
      <c r="E903" s="21"/>
      <c r="F903" s="21"/>
      <c r="H903" s="21"/>
      <c r="I903" s="21"/>
      <c r="J903" s="21"/>
      <c r="K903" s="21"/>
    </row>
    <row r="904" spans="1:11">
      <c r="C904" s="21"/>
      <c r="D904" s="21"/>
      <c r="E904" s="21"/>
      <c r="F904" s="21"/>
      <c r="H904" s="21"/>
      <c r="I904" s="21"/>
      <c r="J904" s="21"/>
      <c r="K904" s="21"/>
    </row>
    <row r="905" spans="1:11">
      <c r="C905" s="21"/>
      <c r="D905" s="21"/>
      <c r="E905" s="21"/>
      <c r="F905" s="21"/>
      <c r="H905" s="21"/>
      <c r="I905" s="21"/>
      <c r="J905" s="21"/>
      <c r="K905" s="21"/>
    </row>
    <row r="906" spans="1:11">
      <c r="C906" s="21"/>
      <c r="D906" s="21"/>
      <c r="E906" s="21"/>
      <c r="F906" s="21"/>
      <c r="H906" s="21"/>
      <c r="I906" s="21"/>
      <c r="J906" s="21"/>
      <c r="K906" s="21"/>
    </row>
    <row r="907" spans="1:11">
      <c r="C907" s="21"/>
      <c r="D907" s="21"/>
      <c r="E907" s="21"/>
      <c r="F907" s="21"/>
      <c r="H907" s="21"/>
      <c r="I907" s="21"/>
      <c r="J907" s="21"/>
      <c r="K907" s="21"/>
    </row>
    <row r="908" spans="1:11">
      <c r="C908" s="21"/>
      <c r="D908" s="21"/>
      <c r="E908" s="21"/>
      <c r="F908" s="21"/>
      <c r="H908" s="21"/>
      <c r="I908" s="21"/>
      <c r="J908" s="21"/>
      <c r="K908" s="21"/>
    </row>
    <row r="909" spans="1:11">
      <c r="C909" s="21"/>
      <c r="D909" s="21"/>
      <c r="E909" s="21"/>
      <c r="F909" s="21"/>
      <c r="H909" s="21"/>
      <c r="I909" s="21"/>
      <c r="J909" s="21"/>
      <c r="K909" s="21"/>
    </row>
    <row r="910" spans="1:11" ht="17" thickBot="1">
      <c r="C910" s="21"/>
      <c r="D910" s="21"/>
      <c r="E910" s="21"/>
      <c r="F910" s="21"/>
      <c r="H910" s="21"/>
      <c r="I910" s="21"/>
      <c r="J910" s="21"/>
      <c r="K910" s="21"/>
    </row>
    <row r="911" spans="1:11" ht="17" thickBot="1">
      <c r="A911" s="101" t="s">
        <v>1563</v>
      </c>
      <c r="B911" s="187"/>
      <c r="C911" s="194"/>
      <c r="D911" s="194"/>
      <c r="E911" s="194"/>
      <c r="F911" s="194"/>
      <c r="G911" s="187"/>
      <c r="H911" s="195"/>
      <c r="I911" s="21"/>
      <c r="J911" s="21"/>
      <c r="K911" s="21"/>
    </row>
    <row r="912" spans="1:11">
      <c r="C912" s="21"/>
      <c r="D912" s="21"/>
      <c r="E912" s="21"/>
      <c r="F912" s="21"/>
      <c r="H912" s="21"/>
      <c r="I912" s="21"/>
      <c r="J912" s="21"/>
      <c r="K912" s="21"/>
    </row>
    <row r="913" spans="1:11">
      <c r="C913" s="21"/>
      <c r="D913" s="21"/>
      <c r="E913" s="21"/>
      <c r="F913" s="21"/>
      <c r="H913" s="21"/>
      <c r="I913" s="21"/>
      <c r="J913" s="21"/>
      <c r="K913" s="21"/>
    </row>
    <row r="914" spans="1:11">
      <c r="C914" s="21"/>
      <c r="D914" s="21"/>
      <c r="E914" s="21"/>
      <c r="F914" s="21"/>
      <c r="H914" s="21"/>
      <c r="I914" s="21"/>
      <c r="J914" s="21"/>
      <c r="K914" s="21"/>
    </row>
    <row r="915" spans="1:11">
      <c r="C915" s="21"/>
      <c r="D915" s="21"/>
      <c r="E915" s="21"/>
      <c r="F915" s="21"/>
      <c r="H915" s="21"/>
      <c r="I915" s="21"/>
      <c r="J915" s="21"/>
      <c r="K915" s="21"/>
    </row>
    <row r="916" spans="1:11">
      <c r="C916" s="21"/>
      <c r="D916" s="21"/>
      <c r="E916" s="21"/>
      <c r="F916" s="21"/>
      <c r="H916" s="21"/>
      <c r="I916" s="21"/>
      <c r="J916" s="21"/>
      <c r="K916" s="21"/>
    </row>
    <row r="917" spans="1:11">
      <c r="C917" s="21"/>
      <c r="D917" s="21"/>
      <c r="E917" s="21"/>
      <c r="F917" s="21"/>
      <c r="H917" s="21"/>
      <c r="I917" s="21"/>
      <c r="J917" s="21"/>
      <c r="K917" s="21"/>
    </row>
    <row r="918" spans="1:11">
      <c r="C918" s="21"/>
      <c r="D918" s="21"/>
      <c r="E918" s="21"/>
      <c r="F918" s="21"/>
      <c r="H918" s="21"/>
      <c r="I918" s="21"/>
      <c r="J918" s="21"/>
      <c r="K918" s="21"/>
    </row>
    <row r="919" spans="1:11">
      <c r="C919" s="21"/>
      <c r="D919" s="21"/>
      <c r="E919" s="21"/>
      <c r="F919" s="21"/>
      <c r="H919" s="21"/>
      <c r="I919" s="21"/>
      <c r="J919" s="21"/>
      <c r="K919" s="21"/>
    </row>
    <row r="920" spans="1:11">
      <c r="C920" s="21"/>
      <c r="D920" s="21"/>
      <c r="E920" s="21"/>
      <c r="F920" s="21"/>
      <c r="H920" s="21"/>
      <c r="I920" s="21"/>
      <c r="J920" s="21"/>
      <c r="K920" s="21"/>
    </row>
    <row r="921" spans="1:11">
      <c r="C921" s="21"/>
      <c r="D921" s="21"/>
      <c r="E921" s="21"/>
      <c r="F921" s="21"/>
      <c r="H921" s="21"/>
      <c r="I921" s="21"/>
      <c r="J921" s="21"/>
      <c r="K921" s="21"/>
    </row>
    <row r="922" spans="1:11">
      <c r="C922" s="21"/>
      <c r="D922" s="21"/>
      <c r="E922" s="21"/>
      <c r="F922" s="21"/>
      <c r="H922" s="21"/>
      <c r="I922" s="21"/>
      <c r="J922" s="21"/>
      <c r="K922" s="21"/>
    </row>
    <row r="923" spans="1:11">
      <c r="C923" s="21"/>
      <c r="D923" s="21"/>
      <c r="E923" s="21"/>
      <c r="F923" s="21"/>
      <c r="H923" s="21"/>
      <c r="I923" s="21"/>
      <c r="J923" s="21"/>
      <c r="K923" s="21"/>
    </row>
    <row r="924" spans="1:11">
      <c r="C924" s="21"/>
      <c r="D924" s="21"/>
      <c r="E924" s="21"/>
      <c r="F924" s="21"/>
      <c r="H924" s="21"/>
      <c r="I924" s="21"/>
      <c r="J924" s="21"/>
      <c r="K924" s="21"/>
    </row>
    <row r="925" spans="1:11">
      <c r="A925" s="1" t="s">
        <v>1564</v>
      </c>
      <c r="C925" s="21"/>
      <c r="D925" s="21"/>
      <c r="E925" s="21"/>
      <c r="F925" s="21"/>
      <c r="H925" s="21"/>
      <c r="I925" s="21"/>
      <c r="J925" s="21"/>
      <c r="K925" s="21"/>
    </row>
    <row r="926" spans="1:11">
      <c r="A926" s="1" t="s">
        <v>1565</v>
      </c>
      <c r="C926" s="21"/>
      <c r="D926" s="21"/>
      <c r="E926" s="21"/>
      <c r="F926" s="21"/>
      <c r="H926" s="21"/>
      <c r="I926" s="21"/>
      <c r="J926" s="21"/>
      <c r="K926" s="21"/>
    </row>
    <row r="927" spans="1:11">
      <c r="A927" s="1" t="s">
        <v>1566</v>
      </c>
      <c r="C927" s="21"/>
      <c r="D927" s="21"/>
      <c r="E927" s="21"/>
      <c r="F927" s="21"/>
      <c r="H927" s="21"/>
      <c r="I927" s="21"/>
      <c r="J927" s="21"/>
      <c r="K927" s="21"/>
    </row>
    <row r="928" spans="1:11">
      <c r="A928" s="1" t="s">
        <v>1567</v>
      </c>
      <c r="C928" s="21"/>
      <c r="D928" s="21"/>
      <c r="E928" s="21"/>
      <c r="F928" s="21"/>
      <c r="H928" s="21"/>
      <c r="I928" s="21"/>
      <c r="J928" s="21"/>
      <c r="K928" s="21"/>
    </row>
    <row r="929" spans="1:11">
      <c r="A929" s="1" t="s">
        <v>1568</v>
      </c>
      <c r="C929" s="21"/>
      <c r="D929" s="21"/>
      <c r="E929" s="21"/>
      <c r="F929" s="21"/>
      <c r="H929" s="21"/>
      <c r="I929" s="21"/>
      <c r="J929" s="21"/>
      <c r="K929" s="21"/>
    </row>
    <row r="930" spans="1:11">
      <c r="A930" s="1" t="s">
        <v>1569</v>
      </c>
      <c r="C930" s="21"/>
      <c r="D930" s="21"/>
      <c r="E930" s="21"/>
      <c r="F930" s="21"/>
      <c r="H930" s="21"/>
      <c r="I930" s="21"/>
      <c r="J930" s="21"/>
      <c r="K930" s="21"/>
    </row>
    <row r="931" spans="1:11">
      <c r="A931" s="1" t="s">
        <v>1570</v>
      </c>
      <c r="C931" s="21"/>
      <c r="D931" s="21"/>
      <c r="E931" s="21"/>
      <c r="F931" s="21"/>
      <c r="H931" s="21"/>
      <c r="I931" s="21"/>
      <c r="J931" s="21"/>
      <c r="K931" s="21"/>
    </row>
    <row r="932" spans="1:11">
      <c r="A932" s="1" t="s">
        <v>1571</v>
      </c>
      <c r="C932" s="21"/>
      <c r="D932" s="21"/>
      <c r="E932" s="21"/>
      <c r="F932" s="21"/>
      <c r="H932" s="21"/>
      <c r="I932" s="21"/>
      <c r="J932" s="21"/>
      <c r="K932" s="21"/>
    </row>
    <row r="933" spans="1:11">
      <c r="C933" s="21"/>
      <c r="D933" s="21"/>
      <c r="E933" s="21"/>
      <c r="F933" s="21"/>
      <c r="H933" s="21"/>
      <c r="I933" s="21"/>
      <c r="J933" s="21"/>
      <c r="K933" s="21"/>
    </row>
    <row r="934" spans="1:11">
      <c r="A934" s="1" t="s">
        <v>1572</v>
      </c>
      <c r="C934" s="21"/>
      <c r="D934" s="21"/>
      <c r="E934" s="21"/>
      <c r="F934" s="21"/>
      <c r="H934" s="21"/>
      <c r="I934" s="21"/>
      <c r="J934" s="21"/>
      <c r="K934" s="21"/>
    </row>
    <row r="935" spans="1:11">
      <c r="C935" s="21"/>
      <c r="D935" s="21"/>
      <c r="E935" s="21"/>
      <c r="F935" s="21"/>
      <c r="H935" s="21"/>
      <c r="I935" s="21"/>
      <c r="J935" s="21"/>
      <c r="K935" s="21"/>
    </row>
    <row r="936" spans="1:11">
      <c r="C936" s="21"/>
      <c r="D936" s="21"/>
      <c r="E936" s="21"/>
      <c r="F936" s="21"/>
      <c r="H936" s="21"/>
      <c r="I936" s="21"/>
      <c r="J936" s="21"/>
      <c r="K936" s="21"/>
    </row>
    <row r="937" spans="1:11">
      <c r="C937" s="21"/>
      <c r="D937" s="21"/>
      <c r="E937" s="21"/>
      <c r="F937" s="21"/>
      <c r="H937" s="21"/>
      <c r="I937" s="21"/>
      <c r="J937" s="21"/>
      <c r="K937" s="21"/>
    </row>
    <row r="938" spans="1:11">
      <c r="C938" s="21"/>
      <c r="D938" s="21"/>
      <c r="E938" s="21"/>
      <c r="F938" s="21"/>
      <c r="H938" s="21"/>
      <c r="I938" s="21"/>
      <c r="J938" s="21"/>
      <c r="K938" s="21"/>
    </row>
    <row r="939" spans="1:11">
      <c r="C939" s="21"/>
      <c r="D939" s="21"/>
      <c r="E939" s="21"/>
      <c r="F939" s="21"/>
      <c r="H939" s="21"/>
      <c r="I939" s="21"/>
      <c r="J939" s="21"/>
      <c r="K939" s="21"/>
    </row>
    <row r="940" spans="1:11" ht="17" thickBot="1">
      <c r="C940" s="21"/>
      <c r="D940" s="21"/>
      <c r="E940" s="21"/>
      <c r="F940" s="21"/>
      <c r="H940" s="21"/>
      <c r="I940" s="21"/>
      <c r="J940" s="21"/>
      <c r="K940" s="21"/>
    </row>
    <row r="941" spans="1:11" s="12" customFormat="1" ht="17" thickBot="1">
      <c r="A941" s="101" t="s">
        <v>1391</v>
      </c>
      <c r="B941" s="187"/>
      <c r="C941" s="187"/>
      <c r="D941" s="187"/>
      <c r="E941" s="187"/>
      <c r="F941" s="187"/>
      <c r="G941" s="187"/>
      <c r="H941" s="19"/>
    </row>
    <row r="952" spans="1:10">
      <c r="A952" s="1" t="s">
        <v>271</v>
      </c>
    </row>
    <row r="953" spans="1:10">
      <c r="A953" s="1" t="s">
        <v>1392</v>
      </c>
      <c r="E953" s="1" t="s">
        <v>1393</v>
      </c>
      <c r="J953" s="1" t="s">
        <v>1394</v>
      </c>
    </row>
    <row r="954" spans="1:10">
      <c r="A954" s="1" t="s">
        <v>1396</v>
      </c>
      <c r="E954" s="1" t="s">
        <v>1395</v>
      </c>
    </row>
    <row r="963" spans="1:10">
      <c r="J963" s="1" t="s">
        <v>1397</v>
      </c>
    </row>
    <row r="964" spans="1:10">
      <c r="J964" s="1" t="s">
        <v>1398</v>
      </c>
    </row>
    <row r="965" spans="1:10">
      <c r="J965" s="1" t="s">
        <v>1399</v>
      </c>
    </row>
    <row r="966" spans="1:10" ht="17" thickBot="1"/>
    <row r="967" spans="1:10" s="12" customFormat="1" ht="17" thickBot="1">
      <c r="A967" s="101" t="s">
        <v>1400</v>
      </c>
      <c r="B967" s="187"/>
      <c r="C967" s="187"/>
      <c r="D967" s="187"/>
      <c r="E967" s="187"/>
      <c r="F967" s="187"/>
      <c r="G967" s="187"/>
      <c r="H967" s="19"/>
    </row>
    <row r="978" spans="1:9">
      <c r="A978" s="1" t="s">
        <v>1573</v>
      </c>
    </row>
    <row r="979" spans="1:9">
      <c r="A979" s="1" t="s">
        <v>1574</v>
      </c>
    </row>
    <row r="980" spans="1:9">
      <c r="A980" s="1" t="s">
        <v>1575</v>
      </c>
    </row>
    <row r="981" spans="1:9">
      <c r="A981" s="1" t="s">
        <v>1576</v>
      </c>
    </row>
    <row r="983" spans="1:9">
      <c r="A983" s="1" t="s">
        <v>1577</v>
      </c>
    </row>
    <row r="984" spans="1:9">
      <c r="A984" s="1" t="s">
        <v>1578</v>
      </c>
    </row>
    <row r="987" spans="1:9">
      <c r="A987" s="1" t="s">
        <v>1401</v>
      </c>
      <c r="D987" s="21" t="s">
        <v>782</v>
      </c>
      <c r="F987" s="1" t="s">
        <v>1408</v>
      </c>
      <c r="I987" s="21" t="s">
        <v>782</v>
      </c>
    </row>
    <row r="996" spans="1:7">
      <c r="A996" s="1" t="s">
        <v>677</v>
      </c>
      <c r="F996" s="1" t="s">
        <v>677</v>
      </c>
    </row>
    <row r="999" spans="1:7">
      <c r="A999" s="1" t="s">
        <v>1402</v>
      </c>
      <c r="G999" s="1" t="s">
        <v>1409</v>
      </c>
    </row>
    <row r="1000" spans="1:7">
      <c r="A1000" s="1" t="s">
        <v>1403</v>
      </c>
      <c r="D1000" s="1" t="s">
        <v>1404</v>
      </c>
      <c r="G1000" s="1" t="s">
        <v>1410</v>
      </c>
    </row>
    <row r="1001" spans="1:7">
      <c r="G1001" s="1" t="s">
        <v>1411</v>
      </c>
    </row>
    <row r="1002" spans="1:7">
      <c r="A1002" s="1" t="s">
        <v>1405</v>
      </c>
    </row>
    <row r="1003" spans="1:7">
      <c r="A1003" s="1" t="s">
        <v>1406</v>
      </c>
      <c r="G1003" s="1" t="s">
        <v>1412</v>
      </c>
    </row>
    <row r="1004" spans="1:7">
      <c r="A1004" s="1" t="s">
        <v>1407</v>
      </c>
      <c r="G1004" s="1" t="s">
        <v>1413</v>
      </c>
    </row>
    <row r="1005" spans="1:7">
      <c r="G1005" s="1" t="s">
        <v>1414</v>
      </c>
    </row>
    <row r="1006" spans="1:7">
      <c r="G1006" s="1" t="s">
        <v>1415</v>
      </c>
    </row>
    <row r="1007" spans="1:7">
      <c r="G1007" s="1" t="s">
        <v>1416</v>
      </c>
    </row>
    <row r="1009" spans="1:11">
      <c r="G1009" s="292" t="s">
        <v>868</v>
      </c>
      <c r="H1009" s="292"/>
      <c r="I1009" s="292"/>
      <c r="J1009" s="24" t="s">
        <v>800</v>
      </c>
      <c r="K1009" s="14" t="s">
        <v>803</v>
      </c>
    </row>
    <row r="1010" spans="1:11" ht="34">
      <c r="G1010" s="135" t="s">
        <v>804</v>
      </c>
      <c r="H1010" s="14"/>
      <c r="I1010" s="14"/>
      <c r="J1010" s="108" t="s">
        <v>802</v>
      </c>
      <c r="K1010" s="108" t="s">
        <v>801</v>
      </c>
    </row>
    <row r="1011" spans="1:11" ht="34">
      <c r="G1011" s="135" t="s">
        <v>805</v>
      </c>
      <c r="H1011" s="14"/>
      <c r="I1011" s="14"/>
      <c r="J1011" s="108" t="s">
        <v>806</v>
      </c>
      <c r="K1011" s="108" t="s">
        <v>806</v>
      </c>
    </row>
    <row r="1012" spans="1:11" ht="34">
      <c r="G1012" s="14" t="s">
        <v>807</v>
      </c>
      <c r="H1012" s="14"/>
      <c r="I1012" s="14"/>
      <c r="J1012" s="108" t="s">
        <v>801</v>
      </c>
      <c r="K1012" s="108" t="s">
        <v>802</v>
      </c>
    </row>
    <row r="1013" spans="1:11" ht="17" thickBot="1"/>
    <row r="1014" spans="1:11" ht="17" thickBot="1">
      <c r="A1014" s="101" t="s">
        <v>1417</v>
      </c>
      <c r="B1014" s="96"/>
      <c r="C1014" s="96"/>
      <c r="D1014" s="96"/>
      <c r="E1014" s="96"/>
      <c r="F1014" s="96"/>
      <c r="G1014" s="96"/>
      <c r="H1014" s="97"/>
      <c r="K1014" s="1" t="s">
        <v>2907</v>
      </c>
    </row>
    <row r="1025" spans="1:11">
      <c r="A1025" s="1" t="s">
        <v>1418</v>
      </c>
      <c r="E1025" s="21" t="s">
        <v>782</v>
      </c>
      <c r="G1025" s="1" t="s">
        <v>1419</v>
      </c>
      <c r="K1025" s="21" t="s">
        <v>782</v>
      </c>
    </row>
    <row r="1033" spans="1:11">
      <c r="B1033" s="1" t="s">
        <v>677</v>
      </c>
      <c r="H1033" s="1" t="s">
        <v>677</v>
      </c>
    </row>
    <row r="1035" spans="1:11">
      <c r="I1035" s="1" t="s">
        <v>1420</v>
      </c>
    </row>
    <row r="1036" spans="1:11">
      <c r="F1036" s="1" t="s">
        <v>1432</v>
      </c>
      <c r="I1036" s="1" t="s">
        <v>1421</v>
      </c>
    </row>
    <row r="1037" spans="1:11">
      <c r="F1037" s="1" t="s">
        <v>1433</v>
      </c>
      <c r="I1037" s="1" t="s">
        <v>1422</v>
      </c>
    </row>
    <row r="1038" spans="1:11">
      <c r="I1038" s="1" t="s">
        <v>1423</v>
      </c>
    </row>
    <row r="1039" spans="1:11">
      <c r="F1039" s="1" t="s">
        <v>1434</v>
      </c>
      <c r="I1039" s="1" t="s">
        <v>1424</v>
      </c>
    </row>
    <row r="1040" spans="1:11">
      <c r="F1040" s="1" t="s">
        <v>1435</v>
      </c>
      <c r="I1040" s="1" t="s">
        <v>1425</v>
      </c>
    </row>
    <row r="1041" spans="1:9">
      <c r="F1041" s="1" t="s">
        <v>1436</v>
      </c>
      <c r="I1041" s="1" t="s">
        <v>1426</v>
      </c>
    </row>
    <row r="1043" spans="1:9">
      <c r="I1043" s="1" t="s">
        <v>1427</v>
      </c>
    </row>
    <row r="1044" spans="1:9">
      <c r="I1044" s="1" t="s">
        <v>1428</v>
      </c>
    </row>
    <row r="1045" spans="1:9">
      <c r="I1045" s="1" t="s">
        <v>1429</v>
      </c>
    </row>
    <row r="1046" spans="1:9">
      <c r="I1046" s="1" t="s">
        <v>1430</v>
      </c>
    </row>
    <row r="1047" spans="1:9">
      <c r="I1047" s="1" t="s">
        <v>1431</v>
      </c>
    </row>
    <row r="1049" spans="1:9" ht="17" thickBot="1"/>
    <row r="1050" spans="1:9" ht="17" thickBot="1">
      <c r="A1050" s="101" t="s">
        <v>1728</v>
      </c>
      <c r="B1050" s="96"/>
      <c r="C1050" s="96"/>
      <c r="D1050" s="96"/>
      <c r="E1050" s="96"/>
      <c r="F1050" s="96"/>
      <c r="G1050" s="96"/>
      <c r="H1050" s="97"/>
    </row>
    <row r="1070" spans="1:1">
      <c r="A1070" s="1" t="s">
        <v>1729</v>
      </c>
    </row>
    <row r="1071" spans="1:1">
      <c r="A1071" s="1" t="s">
        <v>1730</v>
      </c>
    </row>
    <row r="1072" spans="1:1">
      <c r="A1072" s="1" t="s">
        <v>1731</v>
      </c>
    </row>
    <row r="1073" spans="1:9">
      <c r="A1073" s="1" t="s">
        <v>1732</v>
      </c>
    </row>
    <row r="1074" spans="1:9">
      <c r="A1074" s="1" t="s">
        <v>1733</v>
      </c>
    </row>
    <row r="1075" spans="1:9" ht="17" thickBot="1"/>
    <row r="1076" spans="1:9" ht="17" thickBot="1">
      <c r="A1076" s="95" t="s">
        <v>1734</v>
      </c>
      <c r="B1076" s="96"/>
      <c r="C1076" s="97"/>
      <c r="D1076" s="205">
        <v>1</v>
      </c>
      <c r="E1076" s="24">
        <v>2</v>
      </c>
      <c r="F1076" s="24">
        <v>3</v>
      </c>
      <c r="G1076" s="24">
        <v>4</v>
      </c>
      <c r="H1076" s="24">
        <v>5</v>
      </c>
      <c r="I1076" s="24">
        <v>6</v>
      </c>
    </row>
    <row r="1077" spans="1:9" ht="17" thickBot="1">
      <c r="A1077" s="95" t="s">
        <v>1735</v>
      </c>
      <c r="B1077" s="96"/>
      <c r="C1077" s="97"/>
      <c r="D1077" s="205">
        <v>15</v>
      </c>
      <c r="E1077" s="24">
        <v>20</v>
      </c>
      <c r="F1077" s="24">
        <v>25</v>
      </c>
      <c r="G1077" s="24">
        <v>30</v>
      </c>
      <c r="H1077" s="24">
        <v>35</v>
      </c>
      <c r="I1077" s="24">
        <v>40</v>
      </c>
    </row>
    <row r="1078" spans="1:9" ht="17" thickBot="1">
      <c r="A1078" s="95" t="s">
        <v>1736</v>
      </c>
      <c r="B1078" s="96"/>
      <c r="C1078" s="97"/>
      <c r="D1078" s="205">
        <f>D1076*D1077</f>
        <v>15</v>
      </c>
      <c r="E1078" s="24">
        <f>E1076*E1077</f>
        <v>40</v>
      </c>
      <c r="F1078" s="24">
        <f>F1076*F1077</f>
        <v>75</v>
      </c>
      <c r="G1078" s="24">
        <f t="shared" ref="G1078:I1078" si="2">G1076*G1077</f>
        <v>120</v>
      </c>
      <c r="H1078" s="24">
        <f t="shared" si="2"/>
        <v>175</v>
      </c>
      <c r="I1078" s="24">
        <f t="shared" si="2"/>
        <v>240</v>
      </c>
    </row>
    <row r="1079" spans="1:9" ht="17" thickBot="1">
      <c r="A1079" s="95" t="s">
        <v>1737</v>
      </c>
      <c r="B1079" s="96"/>
      <c r="C1079" s="97"/>
      <c r="D1079" s="206">
        <f>D1078</f>
        <v>15</v>
      </c>
      <c r="E1079" s="207">
        <f>E1078-D1078</f>
        <v>25</v>
      </c>
      <c r="F1079" s="207">
        <f>F1078-E1078</f>
        <v>35</v>
      </c>
      <c r="G1079" s="207">
        <f>G1078-F1078</f>
        <v>45</v>
      </c>
      <c r="H1079" s="207">
        <f>H1078-G1078</f>
        <v>55</v>
      </c>
      <c r="I1079" s="207">
        <f>I1078-H1078</f>
        <v>65</v>
      </c>
    </row>
    <row r="1081" spans="1:9">
      <c r="A1081" s="1" t="s">
        <v>1738</v>
      </c>
    </row>
    <row r="1082" spans="1:9">
      <c r="A1082" s="1" t="s">
        <v>1739</v>
      </c>
    </row>
    <row r="1083" spans="1:9">
      <c r="A1083" s="1" t="s">
        <v>1740</v>
      </c>
    </row>
    <row r="1085" spans="1:9">
      <c r="A1085" s="1" t="s">
        <v>1741</v>
      </c>
    </row>
    <row r="1086" spans="1:9">
      <c r="A1086" s="1" t="s">
        <v>1742</v>
      </c>
    </row>
    <row r="1087" spans="1:9">
      <c r="E1087" s="1" t="s">
        <v>1743</v>
      </c>
    </row>
    <row r="1088" spans="1:9">
      <c r="E1088" s="1" t="s">
        <v>1744</v>
      </c>
    </row>
    <row r="1089" spans="1:8">
      <c r="E1089" s="1" t="s">
        <v>1745</v>
      </c>
    </row>
    <row r="1091" spans="1:8">
      <c r="A1091" s="1" t="s">
        <v>1746</v>
      </c>
    </row>
    <row r="1092" spans="1:8">
      <c r="A1092" s="1" t="s">
        <v>1747</v>
      </c>
    </row>
    <row r="1093" spans="1:8">
      <c r="A1093" s="1" t="s">
        <v>1748</v>
      </c>
    </row>
    <row r="1094" spans="1:8">
      <c r="A1094" s="1" t="s">
        <v>1749</v>
      </c>
    </row>
    <row r="1096" spans="1:8">
      <c r="A1096" s="1" t="s">
        <v>1750</v>
      </c>
    </row>
    <row r="1097" spans="1:8">
      <c r="A1097" s="1" t="s">
        <v>1751</v>
      </c>
    </row>
    <row r="1099" spans="1:8">
      <c r="A1099" s="1" t="s">
        <v>1752</v>
      </c>
    </row>
    <row r="1101" spans="1:8" ht="17" thickBot="1"/>
    <row r="1102" spans="1:8" ht="17" thickBot="1">
      <c r="A1102" s="101" t="s">
        <v>1787</v>
      </c>
      <c r="B1102" s="187"/>
      <c r="C1102" s="187"/>
      <c r="D1102" s="187"/>
      <c r="E1102" s="187"/>
      <c r="F1102" s="187"/>
      <c r="G1102" s="187"/>
      <c r="H1102" s="19"/>
    </row>
    <row r="1113" spans="1:6">
      <c r="A1113" s="1" t="s">
        <v>1753</v>
      </c>
    </row>
    <row r="1114" spans="1:6">
      <c r="B1114" s="21" t="s">
        <v>1754</v>
      </c>
      <c r="C1114" s="21" t="s">
        <v>1755</v>
      </c>
      <c r="F1114" s="21" t="s">
        <v>782</v>
      </c>
    </row>
    <row r="1115" spans="1:6">
      <c r="A1115" s="1" t="s">
        <v>1756</v>
      </c>
      <c r="D1115" s="21" t="s">
        <v>1692</v>
      </c>
      <c r="E1115" s="2" t="s">
        <v>1693</v>
      </c>
    </row>
    <row r="1116" spans="1:6">
      <c r="A1116" s="21" t="s">
        <v>1757</v>
      </c>
      <c r="B1116" s="21" t="s">
        <v>1758</v>
      </c>
    </row>
    <row r="1117" spans="1:6">
      <c r="A1117" s="21" t="s">
        <v>677</v>
      </c>
      <c r="B1117" s="21" t="s">
        <v>1759</v>
      </c>
    </row>
    <row r="1118" spans="1:6">
      <c r="B1118" s="21"/>
    </row>
    <row r="1119" spans="1:6">
      <c r="D1119" s="21" t="s">
        <v>923</v>
      </c>
    </row>
    <row r="1120" spans="1:6">
      <c r="A1120" s="1" t="s">
        <v>532</v>
      </c>
      <c r="D1120" s="21"/>
    </row>
    <row r="1121" spans="1:7">
      <c r="A1121" s="1" t="s">
        <v>1760</v>
      </c>
      <c r="C1121" s="1" t="s">
        <v>677</v>
      </c>
    </row>
    <row r="1122" spans="1:7">
      <c r="A1122" s="1" t="s">
        <v>1761</v>
      </c>
    </row>
    <row r="1123" spans="1:7">
      <c r="A1123" s="1" t="s">
        <v>1762</v>
      </c>
    </row>
    <row r="1125" spans="1:7" ht="17" thickBot="1"/>
    <row r="1126" spans="1:7">
      <c r="A1126" s="1" t="s">
        <v>1763</v>
      </c>
      <c r="C1126" s="1" t="s">
        <v>1764</v>
      </c>
      <c r="E1126" s="208" t="s">
        <v>1765</v>
      </c>
      <c r="F1126" s="102"/>
      <c r="G1126" s="103"/>
    </row>
    <row r="1127" spans="1:7">
      <c r="A1127" s="1" t="s">
        <v>1766</v>
      </c>
      <c r="C1127" s="1" t="s">
        <v>1767</v>
      </c>
      <c r="E1127" s="209" t="s">
        <v>1768</v>
      </c>
      <c r="F1127" s="66"/>
      <c r="G1127" s="210"/>
    </row>
    <row r="1128" spans="1:7">
      <c r="A1128" s="1" t="s">
        <v>1769</v>
      </c>
      <c r="C1128" s="1" t="s">
        <v>1770</v>
      </c>
      <c r="E1128" s="209" t="s">
        <v>1771</v>
      </c>
      <c r="F1128" s="66"/>
      <c r="G1128" s="210"/>
    </row>
    <row r="1129" spans="1:7">
      <c r="A1129" s="1" t="s">
        <v>1772</v>
      </c>
      <c r="C1129" s="1" t="s">
        <v>1773</v>
      </c>
      <c r="E1129" s="209" t="s">
        <v>1774</v>
      </c>
      <c r="F1129" s="66"/>
      <c r="G1129" s="210"/>
    </row>
    <row r="1130" spans="1:7" ht="17" thickBot="1">
      <c r="C1130" s="1" t="s">
        <v>1771</v>
      </c>
      <c r="E1130" s="211" t="s">
        <v>1775</v>
      </c>
      <c r="F1130" s="113"/>
      <c r="G1130" s="212"/>
    </row>
    <row r="1131" spans="1:7">
      <c r="C1131" s="1" t="s">
        <v>1776</v>
      </c>
      <c r="E1131" s="12" t="s">
        <v>1777</v>
      </c>
    </row>
    <row r="1132" spans="1:7">
      <c r="C1132" s="1" t="s">
        <v>1778</v>
      </c>
      <c r="E1132" s="12" t="s">
        <v>1779</v>
      </c>
    </row>
    <row r="1133" spans="1:7">
      <c r="C1133" s="1" t="s">
        <v>1780</v>
      </c>
      <c r="E1133" s="18" t="s">
        <v>1781</v>
      </c>
    </row>
    <row r="1135" spans="1:7" ht="17" thickBot="1"/>
    <row r="1136" spans="1:7">
      <c r="A1136" s="4" t="s">
        <v>1782</v>
      </c>
      <c r="B1136" s="5"/>
      <c r="C1136" s="5"/>
      <c r="D1136" s="5"/>
      <c r="E1136" s="5"/>
      <c r="F1136" s="5"/>
      <c r="G1136" s="6"/>
    </row>
    <row r="1137" spans="1:7">
      <c r="A1137" s="7" t="s">
        <v>1783</v>
      </c>
      <c r="G1137" s="8"/>
    </row>
    <row r="1138" spans="1:7">
      <c r="A1138" s="7" t="s">
        <v>1784</v>
      </c>
      <c r="G1138" s="8"/>
    </row>
    <row r="1139" spans="1:7">
      <c r="A1139" s="7" t="s">
        <v>1785</v>
      </c>
      <c r="G1139" s="8"/>
    </row>
    <row r="1140" spans="1:7" ht="17" thickBot="1">
      <c r="A1140" s="9" t="s">
        <v>1786</v>
      </c>
      <c r="B1140" s="10"/>
      <c r="C1140" s="10"/>
      <c r="D1140" s="10"/>
      <c r="E1140" s="10"/>
      <c r="F1140" s="10"/>
      <c r="G1140" s="11"/>
    </row>
  </sheetData>
  <mergeCells count="3">
    <mergeCell ref="G1009:I1009"/>
    <mergeCell ref="D662:E662"/>
    <mergeCell ref="H788:H789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AEBCF4-C601-E24F-A633-1447BAC6DAD5}">
  <dimension ref="A1:M335"/>
  <sheetViews>
    <sheetView rightToLeft="1" topLeftCell="A19" zoomScale="150" zoomScaleNormal="150" workbookViewId="0">
      <selection activeCell="Q10" sqref="Q10"/>
    </sheetView>
  </sheetViews>
  <sheetFormatPr baseColWidth="10" defaultRowHeight="16"/>
  <cols>
    <col min="1" max="16384" width="10.83203125" style="1"/>
  </cols>
  <sheetData>
    <row r="1" spans="1:8">
      <c r="A1" s="128" t="s">
        <v>1940</v>
      </c>
      <c r="B1" s="128"/>
      <c r="C1" s="128"/>
      <c r="D1" s="128"/>
      <c r="E1" s="128"/>
      <c r="F1" s="128"/>
      <c r="G1" s="128"/>
      <c r="H1" s="128"/>
    </row>
    <row r="15" spans="1:8">
      <c r="A15" s="1" t="s">
        <v>271</v>
      </c>
    </row>
    <row r="17" spans="1:1">
      <c r="A17" s="1" t="s">
        <v>1941</v>
      </c>
    </row>
    <row r="18" spans="1:1">
      <c r="A18" s="1" t="s">
        <v>1943</v>
      </c>
    </row>
    <row r="19" spans="1:1">
      <c r="A19" s="1" t="s">
        <v>1942</v>
      </c>
    </row>
    <row r="20" spans="1:1">
      <c r="A20" s="1" t="s">
        <v>1944</v>
      </c>
    </row>
    <row r="22" spans="1:1">
      <c r="A22" s="1" t="s">
        <v>1945</v>
      </c>
    </row>
    <row r="23" spans="1:1">
      <c r="A23" s="1" t="s">
        <v>1946</v>
      </c>
    </row>
    <row r="25" spans="1:1">
      <c r="A25" s="1" t="s">
        <v>1947</v>
      </c>
    </row>
    <row r="26" spans="1:1">
      <c r="A26" s="1" t="s">
        <v>1948</v>
      </c>
    </row>
    <row r="27" spans="1:1">
      <c r="A27" s="1" t="s">
        <v>1949</v>
      </c>
    </row>
    <row r="29" spans="1:1">
      <c r="A29" s="1" t="s">
        <v>1950</v>
      </c>
    </row>
    <row r="30" spans="1:1">
      <c r="A30" s="1" t="s">
        <v>1951</v>
      </c>
    </row>
    <row r="31" spans="1:1">
      <c r="A31" s="1" t="s">
        <v>1952</v>
      </c>
    </row>
    <row r="33" spans="1:6">
      <c r="F33" s="21" t="s">
        <v>1317</v>
      </c>
    </row>
    <row r="34" spans="1:6">
      <c r="F34" s="21"/>
    </row>
    <row r="46" spans="1:6">
      <c r="A46" s="1" t="s">
        <v>783</v>
      </c>
    </row>
    <row r="49" spans="1:1">
      <c r="A49" s="1" t="s">
        <v>1953</v>
      </c>
    </row>
    <row r="50" spans="1:1">
      <c r="A50" s="1" t="s">
        <v>1954</v>
      </c>
    </row>
    <row r="51" spans="1:1">
      <c r="A51" s="1" t="s">
        <v>1955</v>
      </c>
    </row>
    <row r="52" spans="1:1">
      <c r="A52" s="1" t="s">
        <v>1956</v>
      </c>
    </row>
    <row r="54" spans="1:1">
      <c r="A54" s="1" t="s">
        <v>1957</v>
      </c>
    </row>
    <row r="55" spans="1:1">
      <c r="A55" s="1" t="s">
        <v>1958</v>
      </c>
    </row>
    <row r="56" spans="1:1">
      <c r="A56" s="1" t="s">
        <v>1959</v>
      </c>
    </row>
    <row r="58" spans="1:1">
      <c r="A58" s="1" t="s">
        <v>1960</v>
      </c>
    </row>
    <row r="59" spans="1:1">
      <c r="A59" s="1" t="s">
        <v>1961</v>
      </c>
    </row>
    <row r="60" spans="1:1">
      <c r="A60" s="1" t="s">
        <v>1962</v>
      </c>
    </row>
    <row r="62" spans="1:1">
      <c r="A62" s="1" t="s">
        <v>1963</v>
      </c>
    </row>
    <row r="63" spans="1:1">
      <c r="A63" s="1" t="s">
        <v>1964</v>
      </c>
    </row>
    <row r="65" spans="1:1">
      <c r="A65" s="1" t="s">
        <v>1965</v>
      </c>
    </row>
    <row r="86" spans="1:13">
      <c r="A86" s="1" t="s">
        <v>271</v>
      </c>
    </row>
    <row r="87" spans="1:13" ht="17" thickBot="1"/>
    <row r="88" spans="1:13">
      <c r="A88" s="1" t="s">
        <v>1966</v>
      </c>
      <c r="J88" s="4" t="s">
        <v>1979</v>
      </c>
      <c r="K88" s="5"/>
      <c r="L88" s="5"/>
      <c r="M88" s="6"/>
    </row>
    <row r="89" spans="1:13">
      <c r="A89" s="1" t="s">
        <v>1967</v>
      </c>
      <c r="J89" s="7" t="s">
        <v>1984</v>
      </c>
      <c r="M89" s="8"/>
    </row>
    <row r="90" spans="1:13">
      <c r="A90" s="1" t="s">
        <v>1968</v>
      </c>
      <c r="J90" s="7" t="s">
        <v>1980</v>
      </c>
      <c r="M90" s="8"/>
    </row>
    <row r="91" spans="1:13">
      <c r="A91" s="1" t="s">
        <v>1969</v>
      </c>
      <c r="J91" s="7" t="s">
        <v>1981</v>
      </c>
      <c r="M91" s="8"/>
    </row>
    <row r="92" spans="1:13">
      <c r="J92" s="7" t="s">
        <v>1982</v>
      </c>
      <c r="M92" s="8"/>
    </row>
    <row r="93" spans="1:13" ht="17" thickBot="1">
      <c r="C93" s="1" t="s">
        <v>1970</v>
      </c>
      <c r="J93" s="9" t="s">
        <v>1983</v>
      </c>
      <c r="K93" s="10"/>
      <c r="L93" s="10"/>
      <c r="M93" s="11"/>
    </row>
    <row r="94" spans="1:13" ht="17" thickBot="1"/>
    <row r="95" spans="1:13">
      <c r="C95" s="1" t="s">
        <v>1971</v>
      </c>
      <c r="J95" s="4" t="s">
        <v>1996</v>
      </c>
      <c r="K95" s="5"/>
      <c r="L95" s="5"/>
      <c r="M95" s="6"/>
    </row>
    <row r="96" spans="1:13">
      <c r="C96" s="1" t="s">
        <v>1972</v>
      </c>
      <c r="J96" s="7" t="s">
        <v>1997</v>
      </c>
      <c r="M96" s="8"/>
    </row>
    <row r="97" spans="1:13">
      <c r="C97" s="1" t="s">
        <v>1973</v>
      </c>
      <c r="J97" s="7" t="s">
        <v>1998</v>
      </c>
      <c r="M97" s="8"/>
    </row>
    <row r="98" spans="1:13" ht="17" thickBot="1">
      <c r="C98" s="1" t="s">
        <v>1974</v>
      </c>
      <c r="J98" s="9" t="s">
        <v>1999</v>
      </c>
      <c r="K98" s="10"/>
      <c r="L98" s="10"/>
      <c r="M98" s="11"/>
    </row>
    <row r="100" spans="1:13">
      <c r="C100" s="1" t="s">
        <v>1975</v>
      </c>
    </row>
    <row r="103" spans="1:13">
      <c r="C103" s="1" t="s">
        <v>1976</v>
      </c>
    </row>
    <row r="104" spans="1:13">
      <c r="C104" s="1" t="s">
        <v>1977</v>
      </c>
    </row>
    <row r="105" spans="1:13">
      <c r="C105" s="1" t="s">
        <v>1978</v>
      </c>
    </row>
    <row r="107" spans="1:13">
      <c r="A107" s="1" t="s">
        <v>1985</v>
      </c>
    </row>
    <row r="108" spans="1:13">
      <c r="F108" s="21" t="s">
        <v>1317</v>
      </c>
      <c r="H108" s="1" t="s">
        <v>1986</v>
      </c>
    </row>
    <row r="109" spans="1:13">
      <c r="F109" s="21"/>
      <c r="H109" s="1" t="s">
        <v>1987</v>
      </c>
    </row>
    <row r="114" spans="1:8">
      <c r="H114" s="1" t="s">
        <v>1988</v>
      </c>
    </row>
    <row r="116" spans="1:8">
      <c r="H116" s="1" t="s">
        <v>1989</v>
      </c>
    </row>
    <row r="118" spans="1:8">
      <c r="H118" s="1" t="s">
        <v>1990</v>
      </c>
    </row>
    <row r="123" spans="1:8">
      <c r="A123" s="1" t="s">
        <v>783</v>
      </c>
    </row>
    <row r="126" spans="1:8">
      <c r="A126" s="1" t="s">
        <v>1991</v>
      </c>
    </row>
    <row r="127" spans="1:8">
      <c r="A127" s="1" t="s">
        <v>1992</v>
      </c>
    </row>
    <row r="130" spans="1:1">
      <c r="A130" s="1" t="s">
        <v>1993</v>
      </c>
    </row>
    <row r="132" spans="1:1">
      <c r="A132" s="1" t="s">
        <v>1994</v>
      </c>
    </row>
    <row r="133" spans="1:1">
      <c r="A133" s="1" t="s">
        <v>1995</v>
      </c>
    </row>
    <row r="135" spans="1:1">
      <c r="A135" s="1" t="s">
        <v>1314</v>
      </c>
    </row>
    <row r="151" spans="1:2">
      <c r="A151" s="1" t="s">
        <v>271</v>
      </c>
    </row>
    <row r="153" spans="1:2">
      <c r="A153" s="1" t="s">
        <v>2000</v>
      </c>
    </row>
    <row r="154" spans="1:2">
      <c r="A154" s="1" t="s">
        <v>2001</v>
      </c>
    </row>
    <row r="155" spans="1:2">
      <c r="A155" s="1" t="s">
        <v>2002</v>
      </c>
    </row>
    <row r="157" spans="1:2">
      <c r="A157" s="1" t="s">
        <v>2003</v>
      </c>
    </row>
    <row r="158" spans="1:2">
      <c r="B158" s="1" t="s">
        <v>2004</v>
      </c>
    </row>
    <row r="159" spans="1:2">
      <c r="B159" s="1" t="s">
        <v>2005</v>
      </c>
    </row>
    <row r="160" spans="1:2">
      <c r="B160" s="1" t="s">
        <v>2006</v>
      </c>
    </row>
    <row r="162" spans="10:10">
      <c r="J162" s="1" t="s">
        <v>2007</v>
      </c>
    </row>
    <row r="178" spans="1:1">
      <c r="A178" s="1" t="s">
        <v>2008</v>
      </c>
    </row>
    <row r="179" spans="1:1">
      <c r="A179" s="1" t="s">
        <v>2009</v>
      </c>
    </row>
    <row r="181" spans="1:1">
      <c r="A181" s="1" t="s">
        <v>2010</v>
      </c>
    </row>
    <row r="182" spans="1:1">
      <c r="A182" s="1" t="s">
        <v>2011</v>
      </c>
    </row>
    <row r="184" spans="1:1">
      <c r="A184" s="1" t="s">
        <v>2012</v>
      </c>
    </row>
    <row r="186" spans="1:1">
      <c r="A186" s="1" t="s">
        <v>2013</v>
      </c>
    </row>
    <row r="204" spans="1:1">
      <c r="A204" s="1" t="s">
        <v>271</v>
      </c>
    </row>
    <row r="206" spans="1:1">
      <c r="A206" s="1" t="s">
        <v>2014</v>
      </c>
    </row>
    <row r="207" spans="1:1">
      <c r="A207" s="1" t="s">
        <v>2015</v>
      </c>
    </row>
    <row r="209" spans="1:1">
      <c r="A209" s="1" t="s">
        <v>2016</v>
      </c>
    </row>
    <row r="211" spans="1:1">
      <c r="A211" s="54" t="s">
        <v>2017</v>
      </c>
    </row>
    <row r="212" spans="1:1">
      <c r="A212" s="1" t="s">
        <v>2018</v>
      </c>
    </row>
    <row r="225" spans="1:7">
      <c r="A225" s="1" t="s">
        <v>2019</v>
      </c>
      <c r="G225" s="1" t="s">
        <v>2027</v>
      </c>
    </row>
    <row r="226" spans="1:7">
      <c r="A226" s="1" t="s">
        <v>2020</v>
      </c>
      <c r="G226" s="1" t="s">
        <v>2028</v>
      </c>
    </row>
    <row r="227" spans="1:7">
      <c r="A227" s="1" t="s">
        <v>2021</v>
      </c>
      <c r="E227" s="1" t="s">
        <v>2023</v>
      </c>
      <c r="G227" s="1" t="s">
        <v>2029</v>
      </c>
    </row>
    <row r="228" spans="1:7">
      <c r="A228" s="1" t="s">
        <v>2022</v>
      </c>
      <c r="E228" s="1" t="s">
        <v>2024</v>
      </c>
      <c r="G228" s="1" t="s">
        <v>2030</v>
      </c>
    </row>
    <row r="229" spans="1:7">
      <c r="E229" s="1" t="s">
        <v>2025</v>
      </c>
      <c r="G229" s="1" t="s">
        <v>2031</v>
      </c>
    </row>
    <row r="230" spans="1:7">
      <c r="E230" s="1" t="s">
        <v>2026</v>
      </c>
    </row>
    <row r="231" spans="1:7">
      <c r="G231" s="121" t="s">
        <v>2032</v>
      </c>
    </row>
    <row r="232" spans="1:7">
      <c r="G232" s="121" t="s">
        <v>2038</v>
      </c>
    </row>
    <row r="234" spans="1:7">
      <c r="A234" s="54" t="s">
        <v>2036</v>
      </c>
    </row>
    <row r="235" spans="1:7">
      <c r="A235" s="1" t="s">
        <v>2033</v>
      </c>
    </row>
    <row r="236" spans="1:7">
      <c r="A236" s="1" t="s">
        <v>2034</v>
      </c>
    </row>
    <row r="238" spans="1:7">
      <c r="A238" s="1" t="s">
        <v>2035</v>
      </c>
    </row>
    <row r="240" spans="1:7">
      <c r="A240" s="121" t="s">
        <v>2032</v>
      </c>
    </row>
    <row r="241" spans="1:1">
      <c r="A241" s="121" t="s">
        <v>2038</v>
      </c>
    </row>
    <row r="250" spans="1:1">
      <c r="A250" s="54" t="s">
        <v>2037</v>
      </c>
    </row>
    <row r="251" spans="1:1">
      <c r="A251" s="1" t="s">
        <v>2039</v>
      </c>
    </row>
    <row r="252" spans="1:1">
      <c r="A252" s="1" t="s">
        <v>2040</v>
      </c>
    </row>
    <row r="253" spans="1:1">
      <c r="A253" s="1" t="s">
        <v>2041</v>
      </c>
    </row>
    <row r="254" spans="1:1">
      <c r="A254" s="1" t="s">
        <v>2042</v>
      </c>
    </row>
    <row r="255" spans="1:1">
      <c r="A255" s="1" t="s">
        <v>2043</v>
      </c>
    </row>
    <row r="256" spans="1:1">
      <c r="A256" s="1" t="s">
        <v>2044</v>
      </c>
    </row>
    <row r="257" spans="1:1">
      <c r="A257" s="1" t="s">
        <v>2045</v>
      </c>
    </row>
    <row r="258" spans="1:1">
      <c r="A258" s="1" t="s">
        <v>2046</v>
      </c>
    </row>
    <row r="260" spans="1:1">
      <c r="A260" s="121" t="s">
        <v>2032</v>
      </c>
    </row>
    <row r="261" spans="1:1">
      <c r="A261" s="121" t="s">
        <v>2047</v>
      </c>
    </row>
    <row r="265" spans="1:1">
      <c r="A265" s="54" t="s">
        <v>2048</v>
      </c>
    </row>
    <row r="267" spans="1:1">
      <c r="A267" s="1" t="s">
        <v>2018</v>
      </c>
    </row>
    <row r="280" spans="1:7">
      <c r="A280" s="1" t="s">
        <v>2049</v>
      </c>
      <c r="G280" s="1" t="s">
        <v>2027</v>
      </c>
    </row>
    <row r="281" spans="1:7">
      <c r="A281" s="1" t="s">
        <v>2050</v>
      </c>
      <c r="G281" s="1" t="s">
        <v>2056</v>
      </c>
    </row>
    <row r="282" spans="1:7">
      <c r="A282" s="1" t="s">
        <v>2051</v>
      </c>
      <c r="E282" s="1" t="s">
        <v>2053</v>
      </c>
      <c r="G282" s="1" t="s">
        <v>2029</v>
      </c>
    </row>
    <row r="283" spans="1:7">
      <c r="A283" s="1" t="s">
        <v>2052</v>
      </c>
      <c r="E283" s="1" t="s">
        <v>2054</v>
      </c>
      <c r="G283" s="1" t="s">
        <v>2030</v>
      </c>
    </row>
    <row r="284" spans="1:7">
      <c r="E284" s="1" t="s">
        <v>2055</v>
      </c>
      <c r="G284" s="1" t="s">
        <v>2031</v>
      </c>
    </row>
    <row r="285" spans="1:7">
      <c r="E285" s="1" t="s">
        <v>2026</v>
      </c>
    </row>
    <row r="286" spans="1:7">
      <c r="G286" s="121" t="s">
        <v>2032</v>
      </c>
    </row>
    <row r="287" spans="1:7">
      <c r="G287" s="121" t="s">
        <v>2038</v>
      </c>
    </row>
    <row r="308" spans="1:6">
      <c r="A308" s="1" t="s">
        <v>271</v>
      </c>
    </row>
    <row r="310" spans="1:6">
      <c r="A310" s="1" t="s">
        <v>2057</v>
      </c>
    </row>
    <row r="312" spans="1:6">
      <c r="F312" s="1" t="s">
        <v>2058</v>
      </c>
    </row>
    <row r="313" spans="1:6">
      <c r="F313" s="1" t="s">
        <v>2059</v>
      </c>
    </row>
    <row r="314" spans="1:6">
      <c r="F314" s="1" t="s">
        <v>2060</v>
      </c>
    </row>
    <row r="315" spans="1:6">
      <c r="F315" s="1" t="s">
        <v>2061</v>
      </c>
    </row>
    <row r="317" spans="1:6">
      <c r="F317" s="1" t="s">
        <v>2062</v>
      </c>
    </row>
    <row r="318" spans="1:6">
      <c r="F318" s="1" t="s">
        <v>2063</v>
      </c>
    </row>
    <row r="320" spans="1:6">
      <c r="F320" s="1" t="s">
        <v>2064</v>
      </c>
    </row>
    <row r="322" spans="1:7" ht="17" thickBot="1">
      <c r="F322" s="1" t="s">
        <v>2065</v>
      </c>
    </row>
    <row r="323" spans="1:7">
      <c r="A323" s="4" t="s">
        <v>1804</v>
      </c>
      <c r="B323" s="5"/>
      <c r="C323" s="5"/>
      <c r="D323" s="6"/>
      <c r="G323" s="1" t="s">
        <v>2066</v>
      </c>
    </row>
    <row r="324" spans="1:7">
      <c r="A324" s="7" t="s">
        <v>2074</v>
      </c>
      <c r="D324" s="8"/>
      <c r="G324" s="1" t="s">
        <v>2067</v>
      </c>
    </row>
    <row r="325" spans="1:7">
      <c r="A325" s="7" t="s">
        <v>2075</v>
      </c>
      <c r="D325" s="8"/>
      <c r="G325" s="1" t="s">
        <v>2068</v>
      </c>
    </row>
    <row r="326" spans="1:7" ht="17" thickBot="1">
      <c r="A326" s="9" t="s">
        <v>2076</v>
      </c>
      <c r="B326" s="10"/>
      <c r="C326" s="10"/>
      <c r="D326" s="11"/>
      <c r="G326" s="1" t="s">
        <v>2069</v>
      </c>
    </row>
    <row r="328" spans="1:7">
      <c r="F328" s="1" t="s">
        <v>2070</v>
      </c>
    </row>
    <row r="329" spans="1:7">
      <c r="F329" s="1" t="s">
        <v>2071</v>
      </c>
    </row>
    <row r="331" spans="1:7">
      <c r="F331" s="1" t="s">
        <v>2072</v>
      </c>
    </row>
    <row r="333" spans="1:7">
      <c r="F333" s="1" t="s">
        <v>2073</v>
      </c>
    </row>
    <row r="335" spans="1:7">
      <c r="F335" s="1" t="s">
        <v>1572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9C48C-A1DD-EE49-828D-A116E433E862}">
  <sheetPr>
    <tabColor rgb="FF92D050"/>
  </sheetPr>
  <dimension ref="A4:I174"/>
  <sheetViews>
    <sheetView rightToLeft="1" zoomScale="187" workbookViewId="0">
      <selection activeCell="A14" sqref="A14:D30"/>
    </sheetView>
  </sheetViews>
  <sheetFormatPr baseColWidth="10" defaultRowHeight="16"/>
  <cols>
    <col min="1" max="16384" width="10.83203125" style="1"/>
  </cols>
  <sheetData>
    <row r="4" spans="1:9">
      <c r="A4" s="128" t="s">
        <v>1315</v>
      </c>
      <c r="B4" s="128"/>
      <c r="C4" s="128"/>
      <c r="D4" s="128"/>
      <c r="E4" s="128"/>
      <c r="F4" s="128"/>
      <c r="G4" s="128"/>
      <c r="H4" s="128"/>
    </row>
    <row r="5" spans="1:9" ht="17" thickBot="1"/>
    <row r="6" spans="1:9" ht="17" thickBot="1">
      <c r="A6" s="101" t="s">
        <v>1370</v>
      </c>
      <c r="B6" s="187"/>
      <c r="C6" s="187"/>
      <c r="D6" s="187"/>
      <c r="E6" s="187"/>
      <c r="F6" s="187"/>
      <c r="G6" s="187"/>
      <c r="H6" s="19"/>
      <c r="I6" s="97"/>
    </row>
    <row r="8" spans="1:9">
      <c r="A8" s="1" t="s">
        <v>1334</v>
      </c>
    </row>
    <row r="9" spans="1:9">
      <c r="A9" s="1" t="s">
        <v>1318</v>
      </c>
    </row>
    <row r="10" spans="1:9">
      <c r="A10" s="1" t="s">
        <v>1316</v>
      </c>
    </row>
    <row r="12" spans="1:9">
      <c r="A12" s="1" t="s">
        <v>1319</v>
      </c>
      <c r="E12" s="1" t="s">
        <v>1321</v>
      </c>
    </row>
    <row r="13" spans="1:9">
      <c r="A13" s="1" t="s">
        <v>1320</v>
      </c>
      <c r="E13" s="1" t="s">
        <v>1322</v>
      </c>
    </row>
    <row r="15" spans="1:9">
      <c r="C15" s="21" t="s">
        <v>1317</v>
      </c>
      <c r="G15" s="21" t="s">
        <v>1317</v>
      </c>
    </row>
    <row r="23" spans="1:5">
      <c r="A23" s="1" t="s">
        <v>783</v>
      </c>
      <c r="E23" s="1" t="s">
        <v>783</v>
      </c>
    </row>
    <row r="26" spans="1:5">
      <c r="A26" s="1" t="s">
        <v>1323</v>
      </c>
      <c r="E26" s="1" t="s">
        <v>1325</v>
      </c>
    </row>
    <row r="27" spans="1:5">
      <c r="A27" s="1" t="s">
        <v>1324</v>
      </c>
      <c r="E27" s="1" t="s">
        <v>1326</v>
      </c>
    </row>
    <row r="28" spans="1:5">
      <c r="E28" s="1" t="s">
        <v>1327</v>
      </c>
    </row>
    <row r="29" spans="1:5">
      <c r="E29" s="1" t="s">
        <v>1328</v>
      </c>
    </row>
    <row r="30" spans="1:5">
      <c r="E30" s="1" t="s">
        <v>1329</v>
      </c>
    </row>
    <row r="31" spans="1:5">
      <c r="E31" s="1" t="s">
        <v>1330</v>
      </c>
    </row>
    <row r="32" spans="1:5">
      <c r="E32" s="1" t="s">
        <v>1331</v>
      </c>
    </row>
    <row r="33" spans="1:7">
      <c r="E33" s="1" t="s">
        <v>1332</v>
      </c>
    </row>
    <row r="34" spans="1:7">
      <c r="E34" s="1" t="s">
        <v>1333</v>
      </c>
    </row>
    <row r="36" spans="1:7">
      <c r="A36" s="1" t="s">
        <v>1335</v>
      </c>
    </row>
    <row r="37" spans="1:7">
      <c r="A37" s="1" t="s">
        <v>1336</v>
      </c>
    </row>
    <row r="38" spans="1:7">
      <c r="G38" s="21" t="s">
        <v>1317</v>
      </c>
    </row>
    <row r="40" spans="1:7">
      <c r="C40" s="21" t="s">
        <v>1317</v>
      </c>
    </row>
    <row r="48" spans="1:7">
      <c r="A48" s="1" t="s">
        <v>783</v>
      </c>
      <c r="E48" s="1" t="s">
        <v>783</v>
      </c>
    </row>
    <row r="51" spans="1:7">
      <c r="A51" s="1" t="s">
        <v>1323</v>
      </c>
      <c r="E51" s="1" t="s">
        <v>1337</v>
      </c>
    </row>
    <row r="52" spans="1:7">
      <c r="A52" s="1" t="s">
        <v>1324</v>
      </c>
      <c r="E52" s="1" t="s">
        <v>1338</v>
      </c>
    </row>
    <row r="53" spans="1:7">
      <c r="E53" s="1" t="s">
        <v>1339</v>
      </c>
    </row>
    <row r="54" spans="1:7">
      <c r="E54" s="1" t="s">
        <v>1340</v>
      </c>
    </row>
    <row r="55" spans="1:7">
      <c r="E55" s="1" t="s">
        <v>1341</v>
      </c>
    </row>
    <row r="56" spans="1:7">
      <c r="E56" s="1" t="s">
        <v>1342</v>
      </c>
    </row>
    <row r="57" spans="1:7">
      <c r="E57" s="1" t="s">
        <v>1343</v>
      </c>
    </row>
    <row r="58" spans="1:7">
      <c r="E58" s="1" t="s">
        <v>1344</v>
      </c>
    </row>
    <row r="59" spans="1:7">
      <c r="E59" s="1" t="s">
        <v>1345</v>
      </c>
    </row>
    <row r="61" spans="1:7">
      <c r="A61" s="1" t="s">
        <v>1346</v>
      </c>
    </row>
    <row r="63" spans="1:7">
      <c r="A63" s="1" t="s">
        <v>1347</v>
      </c>
      <c r="E63" s="1" t="s">
        <v>1348</v>
      </c>
    </row>
    <row r="64" spans="1:7">
      <c r="C64" s="21" t="s">
        <v>1317</v>
      </c>
      <c r="G64" s="21" t="s">
        <v>1317</v>
      </c>
    </row>
    <row r="72" spans="1:5">
      <c r="A72" s="1" t="s">
        <v>783</v>
      </c>
      <c r="E72" s="1" t="s">
        <v>783</v>
      </c>
    </row>
    <row r="75" spans="1:5">
      <c r="E75" s="1" t="s">
        <v>1349</v>
      </c>
    </row>
    <row r="76" spans="1:5">
      <c r="E76" s="1" t="s">
        <v>1350</v>
      </c>
    </row>
    <row r="77" spans="1:5">
      <c r="E77" s="1" t="s">
        <v>1351</v>
      </c>
    </row>
    <row r="78" spans="1:5">
      <c r="E78" s="1" t="s">
        <v>1352</v>
      </c>
    </row>
    <row r="79" spans="1:5">
      <c r="E79" s="1" t="s">
        <v>1353</v>
      </c>
    </row>
    <row r="80" spans="1:5">
      <c r="E80" s="1" t="s">
        <v>1354</v>
      </c>
    </row>
    <row r="81" spans="1:9">
      <c r="E81" s="1" t="s">
        <v>1355</v>
      </c>
    </row>
    <row r="82" spans="1:9">
      <c r="E82" s="1" t="s">
        <v>1356</v>
      </c>
    </row>
    <row r="83" spans="1:9">
      <c r="E83" s="1" t="s">
        <v>1357</v>
      </c>
    </row>
    <row r="84" spans="1:9">
      <c r="E84" s="1" t="s">
        <v>1358</v>
      </c>
    </row>
    <row r="85" spans="1:9">
      <c r="E85" s="1" t="s">
        <v>1359</v>
      </c>
    </row>
    <row r="86" spans="1:9" ht="17" thickBot="1"/>
    <row r="87" spans="1:9" ht="17" thickBot="1">
      <c r="A87" s="101" t="s">
        <v>1371</v>
      </c>
      <c r="B87" s="187"/>
      <c r="C87" s="187"/>
      <c r="D87" s="187"/>
      <c r="E87" s="187"/>
      <c r="F87" s="187"/>
      <c r="G87" s="187"/>
      <c r="H87" s="19"/>
      <c r="I87" s="97"/>
    </row>
    <row r="89" spans="1:9">
      <c r="A89" s="1" t="s">
        <v>1360</v>
      </c>
    </row>
    <row r="90" spans="1:9">
      <c r="A90" s="1" t="s">
        <v>1361</v>
      </c>
    </row>
    <row r="92" spans="1:9">
      <c r="A92" s="1" t="s">
        <v>1362</v>
      </c>
      <c r="E92" s="1" t="s">
        <v>1363</v>
      </c>
    </row>
    <row r="93" spans="1:9">
      <c r="A93" s="1" t="s">
        <v>1320</v>
      </c>
    </row>
    <row r="95" spans="1:9">
      <c r="C95" s="21" t="s">
        <v>1317</v>
      </c>
      <c r="G95" s="21" t="s">
        <v>1317</v>
      </c>
    </row>
    <row r="103" spans="1:5">
      <c r="A103" s="1" t="s">
        <v>783</v>
      </c>
      <c r="E103" s="1" t="s">
        <v>783</v>
      </c>
    </row>
    <row r="105" spans="1:5">
      <c r="E105" s="1" t="s">
        <v>1364</v>
      </c>
    </row>
    <row r="106" spans="1:5">
      <c r="E106" s="1" t="s">
        <v>1343</v>
      </c>
    </row>
    <row r="107" spans="1:5">
      <c r="E107" s="1" t="s">
        <v>1344</v>
      </c>
    </row>
    <row r="108" spans="1:5">
      <c r="E108" s="1" t="s">
        <v>1365</v>
      </c>
    </row>
    <row r="110" spans="1:5">
      <c r="A110" s="1" t="s">
        <v>1366</v>
      </c>
      <c r="E110" s="1" t="s">
        <v>1367</v>
      </c>
    </row>
    <row r="111" spans="1:5">
      <c r="A111" s="1" t="s">
        <v>1320</v>
      </c>
    </row>
    <row r="113" spans="1:7">
      <c r="C113" s="21" t="s">
        <v>1317</v>
      </c>
      <c r="G113" s="21" t="s">
        <v>1317</v>
      </c>
    </row>
    <row r="121" spans="1:7">
      <c r="A121" s="1" t="s">
        <v>783</v>
      </c>
      <c r="E121" s="1" t="s">
        <v>783</v>
      </c>
    </row>
    <row r="124" spans="1:7">
      <c r="E124" s="1" t="s">
        <v>1364</v>
      </c>
    </row>
    <row r="125" spans="1:7">
      <c r="E125" s="1" t="s">
        <v>1368</v>
      </c>
    </row>
    <row r="126" spans="1:7">
      <c r="E126" s="1" t="s">
        <v>1369</v>
      </c>
    </row>
    <row r="127" spans="1:7">
      <c r="E127" s="1" t="s">
        <v>1345</v>
      </c>
    </row>
    <row r="128" spans="1:7" ht="17" thickBot="1"/>
    <row r="129" spans="1:9" ht="17" thickBot="1">
      <c r="A129" s="101" t="s">
        <v>1372</v>
      </c>
      <c r="B129" s="187"/>
      <c r="C129" s="187"/>
      <c r="D129" s="187"/>
      <c r="E129" s="187"/>
      <c r="F129" s="187"/>
      <c r="G129" s="187"/>
      <c r="H129" s="19"/>
      <c r="I129" s="97"/>
    </row>
    <row r="131" spans="1:9">
      <c r="A131" s="1" t="s">
        <v>1373</v>
      </c>
    </row>
    <row r="133" spans="1:9">
      <c r="A133" s="1" t="s">
        <v>1374</v>
      </c>
      <c r="F133" s="1" t="s">
        <v>1375</v>
      </c>
    </row>
    <row r="134" spans="1:9">
      <c r="F134" s="1" t="s">
        <v>1376</v>
      </c>
    </row>
    <row r="135" spans="1:9">
      <c r="D135" s="1" t="s">
        <v>1317</v>
      </c>
      <c r="I135" s="1" t="s">
        <v>1317</v>
      </c>
    </row>
    <row r="147" spans="1:9">
      <c r="A147" s="1" t="s">
        <v>783</v>
      </c>
      <c r="F147" s="1" t="s">
        <v>783</v>
      </c>
    </row>
    <row r="149" spans="1:9">
      <c r="A149" s="1" t="s">
        <v>1377</v>
      </c>
      <c r="F149" s="1" t="s">
        <v>1380</v>
      </c>
    </row>
    <row r="150" spans="1:9">
      <c r="A150" s="1" t="s">
        <v>1378</v>
      </c>
      <c r="F150" s="1" t="s">
        <v>1381</v>
      </c>
    </row>
    <row r="151" spans="1:9">
      <c r="A151" s="1" t="s">
        <v>1379</v>
      </c>
      <c r="F151" s="1" t="s">
        <v>1382</v>
      </c>
    </row>
    <row r="152" spans="1:9">
      <c r="F152" s="1" t="s">
        <v>1383</v>
      </c>
    </row>
    <row r="153" spans="1:9">
      <c r="F153" s="1" t="s">
        <v>1384</v>
      </c>
    </row>
    <row r="154" spans="1:9">
      <c r="F154" s="1" t="s">
        <v>1385</v>
      </c>
    </row>
    <row r="155" spans="1:9">
      <c r="F155" s="1" t="s">
        <v>1386</v>
      </c>
    </row>
    <row r="156" spans="1:9">
      <c r="F156" s="1" t="s">
        <v>1387</v>
      </c>
    </row>
    <row r="157" spans="1:9" ht="17" thickBot="1"/>
    <row r="158" spans="1:9" ht="17" thickBot="1">
      <c r="A158" s="101" t="s">
        <v>1388</v>
      </c>
      <c r="B158" s="187"/>
      <c r="C158" s="187"/>
      <c r="D158" s="187"/>
      <c r="E158" s="187"/>
      <c r="F158" s="187"/>
      <c r="G158" s="187"/>
      <c r="H158" s="19"/>
      <c r="I158" s="97"/>
    </row>
    <row r="160" spans="1:9">
      <c r="A160" s="1" t="s">
        <v>1389</v>
      </c>
      <c r="F160" s="1" t="s">
        <v>1390</v>
      </c>
    </row>
    <row r="162" spans="1:9">
      <c r="D162" s="1" t="s">
        <v>1317</v>
      </c>
      <c r="I162" s="1" t="s">
        <v>1317</v>
      </c>
    </row>
    <row r="174" spans="1:9">
      <c r="A174" s="1" t="s">
        <v>783</v>
      </c>
      <c r="F174" s="1" t="s">
        <v>783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EB133-B36A-7446-8D08-E50040B5E990}">
  <sheetPr>
    <tabColor theme="8" tint="0.79998168889431442"/>
  </sheetPr>
  <dimension ref="A1:J82"/>
  <sheetViews>
    <sheetView rightToLeft="1" topLeftCell="A31" zoomScale="226" workbookViewId="0">
      <selection activeCell="A25" sqref="A25:I34"/>
    </sheetView>
  </sheetViews>
  <sheetFormatPr baseColWidth="10" defaultRowHeight="16"/>
  <cols>
    <col min="1" max="16384" width="10.83203125" style="1"/>
  </cols>
  <sheetData>
    <row r="1" spans="1:8">
      <c r="A1" s="301" t="s">
        <v>1865</v>
      </c>
      <c r="B1" s="301"/>
      <c r="C1" s="301"/>
      <c r="D1" s="301"/>
      <c r="E1" s="301"/>
      <c r="F1" s="301"/>
      <c r="G1" s="301"/>
      <c r="H1" s="301"/>
    </row>
    <row r="3" spans="1:8">
      <c r="A3" s="12" t="s">
        <v>1866</v>
      </c>
      <c r="B3" s="12"/>
      <c r="C3" s="12"/>
      <c r="D3" s="12"/>
      <c r="E3" s="12"/>
      <c r="F3" s="12"/>
      <c r="G3" s="12"/>
      <c r="H3" s="12"/>
    </row>
    <row r="4" spans="1:8">
      <c r="A4" s="12"/>
      <c r="B4" s="12"/>
      <c r="C4" s="12"/>
      <c r="D4" s="12"/>
      <c r="E4" s="12"/>
      <c r="F4" s="12"/>
      <c r="G4" s="12"/>
      <c r="H4" s="12"/>
    </row>
    <row r="5" spans="1:8">
      <c r="A5" s="12" t="s">
        <v>1873</v>
      </c>
      <c r="B5" s="12"/>
      <c r="C5" s="12"/>
      <c r="D5" s="12"/>
      <c r="E5" s="12"/>
      <c r="F5" s="12"/>
      <c r="G5" s="12"/>
      <c r="H5" s="12"/>
    </row>
    <row r="6" spans="1:8">
      <c r="A6" s="1" t="s">
        <v>1867</v>
      </c>
    </row>
    <row r="19" spans="1:10">
      <c r="A19" s="1" t="s">
        <v>1868</v>
      </c>
    </row>
    <row r="20" spans="1:10">
      <c r="A20" s="1" t="s">
        <v>1869</v>
      </c>
    </row>
    <row r="21" spans="1:10">
      <c r="A21" s="1" t="s">
        <v>1870</v>
      </c>
    </row>
    <row r="22" spans="1:10">
      <c r="A22" s="1" t="s">
        <v>1871</v>
      </c>
    </row>
    <row r="23" spans="1:10">
      <c r="A23" s="1" t="s">
        <v>1872</v>
      </c>
    </row>
    <row r="25" spans="1:10">
      <c r="A25" s="12" t="s">
        <v>1874</v>
      </c>
    </row>
    <row r="26" spans="1:10">
      <c r="A26" s="1" t="s">
        <v>1875</v>
      </c>
      <c r="B26" s="1" t="s">
        <v>1876</v>
      </c>
      <c r="F26" s="1" t="s">
        <v>1879</v>
      </c>
      <c r="G26" s="1" t="s">
        <v>1880</v>
      </c>
      <c r="J26" s="1" t="s">
        <v>1896</v>
      </c>
    </row>
    <row r="27" spans="1:10">
      <c r="B27" s="1" t="s">
        <v>1877</v>
      </c>
    </row>
    <row r="28" spans="1:10">
      <c r="B28" s="1" t="s">
        <v>1878</v>
      </c>
    </row>
    <row r="29" spans="1:10">
      <c r="B29" s="1" t="s">
        <v>1901</v>
      </c>
    </row>
    <row r="31" spans="1:10">
      <c r="A31" s="1" t="s">
        <v>1875</v>
      </c>
      <c r="B31" s="1" t="s">
        <v>1897</v>
      </c>
      <c r="F31" s="1" t="s">
        <v>1879</v>
      </c>
      <c r="G31" s="1" t="s">
        <v>1902</v>
      </c>
    </row>
    <row r="32" spans="1:10">
      <c r="B32" s="1" t="s">
        <v>1898</v>
      </c>
    </row>
    <row r="33" spans="1:8">
      <c r="B33" s="1" t="s">
        <v>1899</v>
      </c>
    </row>
    <row r="34" spans="1:8">
      <c r="B34" s="1" t="s">
        <v>1900</v>
      </c>
    </row>
    <row r="36" spans="1:8">
      <c r="A36" s="12" t="s">
        <v>1881</v>
      </c>
    </row>
    <row r="37" spans="1:8">
      <c r="B37" s="1" t="s">
        <v>1882</v>
      </c>
    </row>
    <row r="39" spans="1:8">
      <c r="B39" s="1" t="s">
        <v>1320</v>
      </c>
      <c r="C39" s="1" t="s">
        <v>1883</v>
      </c>
      <c r="G39" s="1" t="s">
        <v>1885</v>
      </c>
      <c r="H39" s="1" t="s">
        <v>1886</v>
      </c>
    </row>
    <row r="40" spans="1:8">
      <c r="C40" s="1" t="s">
        <v>1884</v>
      </c>
      <c r="H40" s="1" t="s">
        <v>1887</v>
      </c>
    </row>
    <row r="42" spans="1:8">
      <c r="B42" s="1" t="s">
        <v>1888</v>
      </c>
    </row>
    <row r="44" spans="1:8">
      <c r="B44" s="1" t="s">
        <v>1320</v>
      </c>
      <c r="C44" s="1" t="s">
        <v>1889</v>
      </c>
      <c r="G44" s="1" t="s">
        <v>1885</v>
      </c>
      <c r="H44" s="1" t="s">
        <v>1891</v>
      </c>
    </row>
    <row r="45" spans="1:8">
      <c r="C45" s="1" t="s">
        <v>1890</v>
      </c>
      <c r="H45" s="1" t="s">
        <v>1890</v>
      </c>
    </row>
    <row r="47" spans="1:8">
      <c r="B47" s="1" t="s">
        <v>1892</v>
      </c>
    </row>
    <row r="48" spans="1:8">
      <c r="B48" s="1" t="s">
        <v>1320</v>
      </c>
      <c r="C48" s="1" t="s">
        <v>1893</v>
      </c>
      <c r="G48" s="1" t="s">
        <v>1885</v>
      </c>
      <c r="H48" s="1" t="s">
        <v>1893</v>
      </c>
    </row>
    <row r="49" spans="1:8">
      <c r="C49" s="1" t="s">
        <v>1894</v>
      </c>
      <c r="H49" s="1" t="s">
        <v>1895</v>
      </c>
    </row>
    <row r="51" spans="1:8">
      <c r="A51" s="12" t="s">
        <v>1903</v>
      </c>
    </row>
    <row r="53" spans="1:8">
      <c r="B53" s="1" t="s">
        <v>1905</v>
      </c>
      <c r="F53" s="1" t="s">
        <v>1904</v>
      </c>
    </row>
    <row r="54" spans="1:8">
      <c r="F54" s="1" t="s">
        <v>1906</v>
      </c>
    </row>
    <row r="56" spans="1:8">
      <c r="B56" s="1" t="s">
        <v>1907</v>
      </c>
      <c r="F56" s="1" t="s">
        <v>1908</v>
      </c>
    </row>
    <row r="58" spans="1:8">
      <c r="A58" s="12" t="s">
        <v>1909</v>
      </c>
    </row>
    <row r="60" spans="1:8">
      <c r="B60" s="1" t="s">
        <v>1910</v>
      </c>
      <c r="F60" s="1" t="s">
        <v>1911</v>
      </c>
    </row>
    <row r="61" spans="1:8">
      <c r="F61" s="1" t="s">
        <v>1912</v>
      </c>
    </row>
    <row r="62" spans="1:8">
      <c r="F62" s="1" t="s">
        <v>1913</v>
      </c>
    </row>
    <row r="63" spans="1:8">
      <c r="F63" s="1" t="s">
        <v>1914</v>
      </c>
    </row>
    <row r="65" spans="1:6">
      <c r="B65" s="1" t="s">
        <v>1915</v>
      </c>
      <c r="F65" s="1" t="s">
        <v>1916</v>
      </c>
    </row>
    <row r="66" spans="1:6">
      <c r="F66" s="1" t="s">
        <v>1917</v>
      </c>
    </row>
    <row r="67" spans="1:6">
      <c r="F67" s="1" t="s">
        <v>1912</v>
      </c>
    </row>
    <row r="68" spans="1:6">
      <c r="F68" s="1" t="s">
        <v>1918</v>
      </c>
    </row>
    <row r="69" spans="1:6">
      <c r="F69" s="1" t="s">
        <v>1919</v>
      </c>
    </row>
    <row r="71" spans="1:6">
      <c r="A71" s="12" t="s">
        <v>1920</v>
      </c>
    </row>
    <row r="73" spans="1:6">
      <c r="B73" s="1" t="s">
        <v>1921</v>
      </c>
    </row>
    <row r="74" spans="1:6">
      <c r="B74" s="1" t="s">
        <v>1922</v>
      </c>
    </row>
    <row r="75" spans="1:6">
      <c r="A75" s="1" t="s">
        <v>1923</v>
      </c>
    </row>
    <row r="79" spans="1:6">
      <c r="A79" s="1" t="s">
        <v>1924</v>
      </c>
    </row>
    <row r="82" spans="1:1">
      <c r="A82" s="1" t="s">
        <v>1925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85D3A5-2A72-8945-9508-1F04093551DA}">
  <dimension ref="A1:N247"/>
  <sheetViews>
    <sheetView rightToLeft="1" topLeftCell="A176" zoomScale="160" zoomScaleNormal="160" workbookViewId="0">
      <selection activeCell="D189" sqref="D189:D190"/>
    </sheetView>
  </sheetViews>
  <sheetFormatPr baseColWidth="10" defaultRowHeight="16"/>
  <cols>
    <col min="1" max="5" width="10.83203125" style="1"/>
    <col min="6" max="6" width="11.33203125" style="1" customWidth="1"/>
    <col min="7" max="7" width="10.83203125" style="1"/>
    <col min="8" max="8" width="11.6640625" style="1" customWidth="1"/>
    <col min="9" max="16384" width="10.83203125" style="1"/>
  </cols>
  <sheetData>
    <row r="1" spans="1:8">
      <c r="A1" s="4" t="s">
        <v>18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</v>
      </c>
      <c r="H2" s="8"/>
    </row>
    <row r="3" spans="1:8">
      <c r="A3" s="7"/>
      <c r="C3" s="1" t="s">
        <v>16</v>
      </c>
      <c r="H3" s="8"/>
    </row>
    <row r="4" spans="1:8" ht="17" thickBot="1">
      <c r="A4" s="9"/>
      <c r="B4" s="10"/>
      <c r="C4" s="10"/>
      <c r="D4" s="10"/>
      <c r="E4" s="10"/>
      <c r="F4" s="10"/>
      <c r="G4" s="10"/>
      <c r="H4" s="11" t="s">
        <v>17</v>
      </c>
    </row>
    <row r="6" spans="1:8">
      <c r="A6" s="13" t="s">
        <v>19</v>
      </c>
      <c r="B6" s="3"/>
      <c r="C6" s="3"/>
      <c r="D6" s="3"/>
      <c r="E6" s="3"/>
      <c r="F6" s="3"/>
      <c r="G6" s="3"/>
      <c r="H6" s="3"/>
    </row>
    <row r="7" spans="1:8">
      <c r="A7" s="1" t="s">
        <v>20</v>
      </c>
    </row>
    <row r="9" spans="1:8">
      <c r="B9" s="14"/>
      <c r="C9" s="14" t="s">
        <v>23</v>
      </c>
      <c r="D9" s="14" t="s">
        <v>23</v>
      </c>
    </row>
    <row r="10" spans="1:8">
      <c r="B10" s="14" t="s">
        <v>21</v>
      </c>
      <c r="C10" s="14" t="s">
        <v>22</v>
      </c>
      <c r="D10" s="14" t="s">
        <v>24</v>
      </c>
    </row>
    <row r="11" spans="1:8">
      <c r="B11" s="14">
        <v>1</v>
      </c>
      <c r="C11" s="14">
        <v>20</v>
      </c>
      <c r="D11" s="14">
        <v>50</v>
      </c>
    </row>
    <row r="12" spans="1:8">
      <c r="B12" s="14">
        <v>2</v>
      </c>
      <c r="C12" s="14">
        <v>38</v>
      </c>
      <c r="D12" s="14">
        <v>95</v>
      </c>
    </row>
    <row r="13" spans="1:8">
      <c r="B13" s="14">
        <v>3</v>
      </c>
      <c r="C13" s="14">
        <v>54</v>
      </c>
      <c r="D13" s="14">
        <v>135</v>
      </c>
    </row>
    <row r="14" spans="1:8">
      <c r="B14" s="14">
        <v>4</v>
      </c>
      <c r="C14" s="14">
        <v>68</v>
      </c>
      <c r="D14" s="14">
        <v>170</v>
      </c>
    </row>
    <row r="15" spans="1:8">
      <c r="B15" s="14">
        <v>5</v>
      </c>
      <c r="C15" s="14">
        <v>80</v>
      </c>
      <c r="D15" s="14">
        <v>200</v>
      </c>
    </row>
    <row r="16" spans="1:8">
      <c r="B16" s="14">
        <v>6</v>
      </c>
      <c r="C16" s="14">
        <v>90</v>
      </c>
      <c r="D16" s="14">
        <v>225</v>
      </c>
    </row>
    <row r="17" spans="1:6">
      <c r="B17" s="14">
        <v>7</v>
      </c>
      <c r="C17" s="14">
        <v>98</v>
      </c>
      <c r="D17" s="14">
        <v>245</v>
      </c>
    </row>
    <row r="19" spans="1:6">
      <c r="A19" s="12" t="s">
        <v>25</v>
      </c>
    </row>
    <row r="21" spans="1:6">
      <c r="A21" s="1" t="s">
        <v>26</v>
      </c>
    </row>
    <row r="22" spans="1:6">
      <c r="A22" s="1" t="s">
        <v>29</v>
      </c>
    </row>
    <row r="23" spans="1:6">
      <c r="A23" s="1" t="s">
        <v>30</v>
      </c>
    </row>
    <row r="25" spans="1:6">
      <c r="C25" s="14" t="s">
        <v>28</v>
      </c>
      <c r="D25" s="215" t="s">
        <v>28</v>
      </c>
    </row>
    <row r="26" spans="1:6">
      <c r="B26" s="14"/>
      <c r="C26" s="14" t="s">
        <v>23</v>
      </c>
      <c r="D26" s="215" t="s">
        <v>23</v>
      </c>
      <c r="E26" s="15" t="s">
        <v>27</v>
      </c>
      <c r="F26" s="214" t="s">
        <v>27</v>
      </c>
    </row>
    <row r="27" spans="1:6">
      <c r="B27" s="14" t="s">
        <v>21</v>
      </c>
      <c r="C27" s="14" t="s">
        <v>22</v>
      </c>
      <c r="D27" s="215" t="s">
        <v>24</v>
      </c>
      <c r="E27" s="15" t="s">
        <v>22</v>
      </c>
      <c r="F27" s="214" t="s">
        <v>24</v>
      </c>
    </row>
    <row r="28" spans="1:6">
      <c r="B28" s="14">
        <v>1</v>
      </c>
      <c r="C28" s="14">
        <v>20</v>
      </c>
      <c r="D28" s="215">
        <v>50</v>
      </c>
      <c r="E28" s="214">
        <f>C28</f>
        <v>20</v>
      </c>
      <c r="F28" s="214">
        <f>D28</f>
        <v>50</v>
      </c>
    </row>
    <row r="29" spans="1:6">
      <c r="B29" s="14">
        <v>2</v>
      </c>
      <c r="C29" s="14">
        <v>38</v>
      </c>
      <c r="D29" s="215">
        <v>95</v>
      </c>
      <c r="E29" s="214">
        <f>38-20</f>
        <v>18</v>
      </c>
      <c r="F29" s="214">
        <f>95-50</f>
        <v>45</v>
      </c>
    </row>
    <row r="30" spans="1:6">
      <c r="B30" s="14">
        <v>3</v>
      </c>
      <c r="C30" s="14">
        <v>54</v>
      </c>
      <c r="D30" s="215">
        <v>135</v>
      </c>
      <c r="E30" s="214">
        <f>C30-C29</f>
        <v>16</v>
      </c>
      <c r="F30" s="214">
        <f>D30-D29</f>
        <v>40</v>
      </c>
    </row>
    <row r="31" spans="1:6">
      <c r="B31" s="14">
        <v>4</v>
      </c>
      <c r="C31" s="14">
        <v>68</v>
      </c>
      <c r="D31" s="215">
        <v>170</v>
      </c>
      <c r="E31" s="214">
        <f>C31-C30</f>
        <v>14</v>
      </c>
      <c r="F31" s="214">
        <f t="shared" ref="F31:F34" si="0">D31-D30</f>
        <v>35</v>
      </c>
    </row>
    <row r="32" spans="1:6">
      <c r="B32" s="14">
        <v>5</v>
      </c>
      <c r="C32" s="14">
        <v>80</v>
      </c>
      <c r="D32" s="215">
        <v>200</v>
      </c>
      <c r="E32" s="214">
        <f t="shared" ref="E32:E34" si="1">C32-C31</f>
        <v>12</v>
      </c>
      <c r="F32" s="214">
        <f t="shared" si="0"/>
        <v>30</v>
      </c>
    </row>
    <row r="33" spans="1:9">
      <c r="B33" s="14">
        <v>6</v>
      </c>
      <c r="C33" s="14">
        <v>90</v>
      </c>
      <c r="D33" s="215">
        <v>225</v>
      </c>
      <c r="E33" s="214">
        <f t="shared" si="1"/>
        <v>10</v>
      </c>
      <c r="F33" s="214">
        <f t="shared" si="0"/>
        <v>25</v>
      </c>
    </row>
    <row r="34" spans="1:9">
      <c r="B34" s="14">
        <v>7</v>
      </c>
      <c r="C34" s="14">
        <v>98</v>
      </c>
      <c r="D34" s="215">
        <v>245</v>
      </c>
      <c r="E34" s="214">
        <f t="shared" si="1"/>
        <v>8</v>
      </c>
      <c r="F34" s="214">
        <f t="shared" si="0"/>
        <v>20</v>
      </c>
    </row>
    <row r="36" spans="1:9">
      <c r="A36" s="16" t="s">
        <v>31</v>
      </c>
    </row>
    <row r="37" spans="1:9">
      <c r="I37" s="1" t="s">
        <v>2079</v>
      </c>
    </row>
    <row r="38" spans="1:9">
      <c r="A38" s="1" t="s">
        <v>32</v>
      </c>
      <c r="I38" s="1" t="s">
        <v>2080</v>
      </c>
    </row>
    <row r="39" spans="1:9">
      <c r="A39" s="1" t="s">
        <v>33</v>
      </c>
      <c r="I39" s="1" t="s">
        <v>2081</v>
      </c>
    </row>
    <row r="40" spans="1:9">
      <c r="A40" s="1" t="s">
        <v>34</v>
      </c>
      <c r="I40" s="1" t="s">
        <v>2082</v>
      </c>
    </row>
    <row r="41" spans="1:9">
      <c r="A41" s="1" t="s">
        <v>40</v>
      </c>
      <c r="I41" s="1" t="s">
        <v>2083</v>
      </c>
    </row>
    <row r="42" spans="1:9">
      <c r="A42" s="1" t="s">
        <v>41</v>
      </c>
      <c r="I42" s="1" t="s">
        <v>2084</v>
      </c>
    </row>
    <row r="43" spans="1:9">
      <c r="A43" s="1" t="s">
        <v>42</v>
      </c>
    </row>
    <row r="45" spans="1:9">
      <c r="B45" s="14" t="s">
        <v>35</v>
      </c>
      <c r="C45" s="14" t="s">
        <v>35</v>
      </c>
      <c r="D45" s="14" t="s">
        <v>28</v>
      </c>
      <c r="E45" s="14" t="s">
        <v>28</v>
      </c>
    </row>
    <row r="46" spans="1:9">
      <c r="B46" s="14" t="s">
        <v>36</v>
      </c>
      <c r="C46" s="14" t="s">
        <v>36</v>
      </c>
      <c r="D46" s="14" t="s">
        <v>23</v>
      </c>
      <c r="E46" s="14" t="s">
        <v>23</v>
      </c>
      <c r="G46" s="1" t="s">
        <v>44</v>
      </c>
    </row>
    <row r="47" spans="1:9">
      <c r="B47" s="14" t="s">
        <v>37</v>
      </c>
      <c r="C47" s="14" t="s">
        <v>37</v>
      </c>
      <c r="D47" s="14" t="s">
        <v>43</v>
      </c>
      <c r="E47" s="14" t="s">
        <v>43</v>
      </c>
      <c r="H47" s="14" t="s">
        <v>28</v>
      </c>
      <c r="I47" s="14" t="s">
        <v>28</v>
      </c>
    </row>
    <row r="48" spans="1:9">
      <c r="B48" s="14" t="s">
        <v>38</v>
      </c>
      <c r="C48" s="14" t="s">
        <v>39</v>
      </c>
      <c r="D48" s="14" t="s">
        <v>46</v>
      </c>
      <c r="E48" s="14" t="s">
        <v>45</v>
      </c>
      <c r="G48" s="14"/>
      <c r="H48" s="14" t="s">
        <v>23</v>
      </c>
      <c r="I48" s="14" t="s">
        <v>23</v>
      </c>
    </row>
    <row r="49" spans="1:9">
      <c r="B49" s="17">
        <v>0</v>
      </c>
      <c r="C49" s="15">
        <v>7</v>
      </c>
      <c r="D49" s="216">
        <v>0</v>
      </c>
      <c r="E49" s="214">
        <f>I56</f>
        <v>245</v>
      </c>
      <c r="G49" s="14" t="s">
        <v>21</v>
      </c>
      <c r="H49" s="14" t="s">
        <v>22</v>
      </c>
      <c r="I49" s="14" t="s">
        <v>24</v>
      </c>
    </row>
    <row r="50" spans="1:9">
      <c r="B50" s="17">
        <f>B49+1</f>
        <v>1</v>
      </c>
      <c r="C50" s="15">
        <f>7-B50</f>
        <v>6</v>
      </c>
      <c r="D50" s="216">
        <f t="shared" ref="D50:D56" si="2">H50</f>
        <v>20</v>
      </c>
      <c r="E50" s="214">
        <f>I55</f>
        <v>225</v>
      </c>
      <c r="G50" s="14">
        <v>1</v>
      </c>
      <c r="H50" s="14">
        <v>20</v>
      </c>
      <c r="I50" s="14">
        <v>50</v>
      </c>
    </row>
    <row r="51" spans="1:9">
      <c r="B51" s="17">
        <f t="shared" ref="B51:B55" si="3">B50+1</f>
        <v>2</v>
      </c>
      <c r="C51" s="15">
        <f t="shared" ref="C51:C56" si="4">7-B51</f>
        <v>5</v>
      </c>
      <c r="D51" s="216">
        <f t="shared" si="2"/>
        <v>38</v>
      </c>
      <c r="E51" s="214">
        <f>I54</f>
        <v>200</v>
      </c>
      <c r="G51" s="14">
        <v>2</v>
      </c>
      <c r="H51" s="14">
        <v>38</v>
      </c>
      <c r="I51" s="14">
        <v>95</v>
      </c>
    </row>
    <row r="52" spans="1:9">
      <c r="B52" s="17">
        <f t="shared" si="3"/>
        <v>3</v>
      </c>
      <c r="C52" s="15">
        <f t="shared" si="4"/>
        <v>4</v>
      </c>
      <c r="D52" s="216">
        <f t="shared" si="2"/>
        <v>54</v>
      </c>
      <c r="E52" s="214">
        <f>I53</f>
        <v>170</v>
      </c>
      <c r="G52" s="14">
        <v>3</v>
      </c>
      <c r="H52" s="14">
        <v>54</v>
      </c>
      <c r="I52" s="14">
        <v>135</v>
      </c>
    </row>
    <row r="53" spans="1:9">
      <c r="B53" s="17">
        <f t="shared" si="3"/>
        <v>4</v>
      </c>
      <c r="C53" s="15">
        <f t="shared" si="4"/>
        <v>3</v>
      </c>
      <c r="D53" s="216">
        <f t="shared" si="2"/>
        <v>68</v>
      </c>
      <c r="E53" s="214">
        <f>I52</f>
        <v>135</v>
      </c>
      <c r="G53" s="14">
        <v>4</v>
      </c>
      <c r="H53" s="14">
        <v>68</v>
      </c>
      <c r="I53" s="14">
        <v>170</v>
      </c>
    </row>
    <row r="54" spans="1:9">
      <c r="B54" s="17">
        <f t="shared" si="3"/>
        <v>5</v>
      </c>
      <c r="C54" s="15">
        <f t="shared" si="4"/>
        <v>2</v>
      </c>
      <c r="D54" s="216">
        <f t="shared" si="2"/>
        <v>80</v>
      </c>
      <c r="E54" s="214">
        <f>I51</f>
        <v>95</v>
      </c>
      <c r="G54" s="14">
        <v>5</v>
      </c>
      <c r="H54" s="14">
        <v>80</v>
      </c>
      <c r="I54" s="14">
        <v>200</v>
      </c>
    </row>
    <row r="55" spans="1:9">
      <c r="B55" s="17">
        <f t="shared" si="3"/>
        <v>6</v>
      </c>
      <c r="C55" s="15">
        <f t="shared" si="4"/>
        <v>1</v>
      </c>
      <c r="D55" s="216">
        <f t="shared" si="2"/>
        <v>90</v>
      </c>
      <c r="E55" s="214">
        <f>I50</f>
        <v>50</v>
      </c>
      <c r="G55" s="14">
        <v>6</v>
      </c>
      <c r="H55" s="14">
        <v>90</v>
      </c>
      <c r="I55" s="14">
        <v>225</v>
      </c>
    </row>
    <row r="56" spans="1:9">
      <c r="B56" s="17">
        <f>B55+1</f>
        <v>7</v>
      </c>
      <c r="C56" s="15">
        <f t="shared" si="4"/>
        <v>0</v>
      </c>
      <c r="D56" s="216">
        <f t="shared" si="2"/>
        <v>98</v>
      </c>
      <c r="E56" s="214">
        <v>0</v>
      </c>
      <c r="G56" s="14">
        <v>7</v>
      </c>
      <c r="H56" s="14">
        <v>98</v>
      </c>
      <c r="I56" s="14">
        <v>245</v>
      </c>
    </row>
    <row r="58" spans="1:9">
      <c r="A58" s="1" t="s">
        <v>47</v>
      </c>
    </row>
    <row r="59" spans="1:9">
      <c r="A59" s="1" t="s">
        <v>48</v>
      </c>
    </row>
    <row r="60" spans="1:9">
      <c r="A60" s="1" t="s">
        <v>49</v>
      </c>
    </row>
    <row r="61" spans="1:9">
      <c r="A61" s="1" t="s">
        <v>50</v>
      </c>
    </row>
    <row r="72" spans="1:10">
      <c r="A72" s="16" t="s">
        <v>51</v>
      </c>
    </row>
    <row r="73" spans="1:10">
      <c r="A73" s="1" t="s">
        <v>52</v>
      </c>
      <c r="J73" s="128" t="s">
        <v>2091</v>
      </c>
    </row>
    <row r="74" spans="1:10">
      <c r="A74" s="18" t="s">
        <v>2085</v>
      </c>
      <c r="B74" s="12"/>
      <c r="C74" s="12"/>
      <c r="D74" s="12"/>
      <c r="E74" s="12"/>
      <c r="J74" s="1" t="s">
        <v>2086</v>
      </c>
    </row>
    <row r="75" spans="1:10">
      <c r="A75" s="1" t="s">
        <v>53</v>
      </c>
      <c r="J75" s="1" t="s">
        <v>2087</v>
      </c>
    </row>
    <row r="76" spans="1:10">
      <c r="A76" s="18" t="s">
        <v>54</v>
      </c>
      <c r="B76" s="18"/>
      <c r="C76" s="18"/>
      <c r="D76" s="18"/>
      <c r="E76" s="18"/>
      <c r="F76" s="18"/>
      <c r="J76" s="1" t="s">
        <v>2088</v>
      </c>
    </row>
    <row r="77" spans="1:10">
      <c r="A77" s="1" t="s">
        <v>55</v>
      </c>
      <c r="J77" s="1" t="s">
        <v>2089</v>
      </c>
    </row>
    <row r="78" spans="1:10">
      <c r="A78" s="1" t="s">
        <v>56</v>
      </c>
      <c r="J78" s="1" t="s">
        <v>2090</v>
      </c>
    </row>
    <row r="79" spans="1:10">
      <c r="A79" s="1" t="s">
        <v>59</v>
      </c>
    </row>
    <row r="80" spans="1:10">
      <c r="B80" s="18" t="s">
        <v>57</v>
      </c>
      <c r="C80" s="18"/>
      <c r="D80" s="18"/>
      <c r="E80" s="18"/>
      <c r="F80" s="18"/>
      <c r="G80" s="18"/>
      <c r="H80" s="18"/>
      <c r="I80" s="18"/>
    </row>
    <row r="81" spans="1:13">
      <c r="B81" s="18" t="s">
        <v>58</v>
      </c>
      <c r="C81" s="18"/>
      <c r="D81" s="18"/>
      <c r="E81" s="18"/>
      <c r="F81" s="18"/>
      <c r="G81" s="18"/>
      <c r="H81" s="18"/>
      <c r="I81" s="18"/>
    </row>
    <row r="82" spans="1:13">
      <c r="B82" s="1" t="s">
        <v>60</v>
      </c>
    </row>
    <row r="83" spans="1:13">
      <c r="B83" s="1" t="s">
        <v>61</v>
      </c>
    </row>
    <row r="84" spans="1:13">
      <c r="B84" s="1" t="s">
        <v>62</v>
      </c>
    </row>
    <row r="86" spans="1:13">
      <c r="A86" s="18" t="s">
        <v>63</v>
      </c>
    </row>
    <row r="88" spans="1:13" ht="17" thickBot="1">
      <c r="A88" s="16" t="s">
        <v>64</v>
      </c>
    </row>
    <row r="89" spans="1:13">
      <c r="A89" s="1" t="s">
        <v>65</v>
      </c>
      <c r="J89" s="4" t="s">
        <v>2091</v>
      </c>
      <c r="K89" s="5"/>
      <c r="L89" s="5"/>
      <c r="M89" s="6"/>
    </row>
    <row r="90" spans="1:13">
      <c r="A90" s="1" t="s">
        <v>66</v>
      </c>
      <c r="J90" s="7" t="s">
        <v>2092</v>
      </c>
      <c r="M90" s="8"/>
    </row>
    <row r="91" spans="1:13">
      <c r="A91" s="1" t="s">
        <v>67</v>
      </c>
      <c r="J91" s="7" t="s">
        <v>2093</v>
      </c>
      <c r="M91" s="8"/>
    </row>
    <row r="92" spans="1:13">
      <c r="A92" s="1" t="s">
        <v>68</v>
      </c>
      <c r="J92" s="7" t="s">
        <v>2094</v>
      </c>
      <c r="M92" s="8"/>
    </row>
    <row r="93" spans="1:13">
      <c r="J93" s="7" t="s">
        <v>2095</v>
      </c>
      <c r="M93" s="8"/>
    </row>
    <row r="94" spans="1:13">
      <c r="A94" s="1" t="s">
        <v>69</v>
      </c>
      <c r="B94" s="1" t="s">
        <v>70</v>
      </c>
      <c r="F94" s="1" t="s">
        <v>71</v>
      </c>
      <c r="J94" s="7" t="s">
        <v>2096</v>
      </c>
      <c r="M94" s="8"/>
    </row>
    <row r="95" spans="1:13">
      <c r="B95" s="1" t="s">
        <v>72</v>
      </c>
      <c r="F95" s="1" t="s">
        <v>73</v>
      </c>
      <c r="J95" s="7" t="s">
        <v>2097</v>
      </c>
      <c r="M95" s="8"/>
    </row>
    <row r="96" spans="1:13" ht="17" thickBot="1">
      <c r="J96" s="9" t="s">
        <v>2098</v>
      </c>
      <c r="K96" s="10"/>
      <c r="L96" s="10"/>
      <c r="M96" s="11"/>
    </row>
    <row r="97" spans="1:13">
      <c r="A97" s="1" t="s">
        <v>74</v>
      </c>
      <c r="B97" s="1" t="s">
        <v>75</v>
      </c>
    </row>
    <row r="98" spans="1:13">
      <c r="F98" s="1" t="s">
        <v>76</v>
      </c>
      <c r="J98" s="1" t="s">
        <v>2099</v>
      </c>
    </row>
    <row r="99" spans="1:13">
      <c r="B99" s="1" t="s">
        <v>77</v>
      </c>
      <c r="J99" s="1" t="s">
        <v>2100</v>
      </c>
    </row>
    <row r="100" spans="1:13">
      <c r="J100" s="1" t="s">
        <v>2101</v>
      </c>
    </row>
    <row r="101" spans="1:13">
      <c r="B101" s="1" t="s">
        <v>78</v>
      </c>
      <c r="J101" s="1" t="s">
        <v>2102</v>
      </c>
    </row>
    <row r="102" spans="1:13">
      <c r="F102" s="1" t="s">
        <v>79</v>
      </c>
      <c r="J102" s="1" t="s">
        <v>2103</v>
      </c>
    </row>
    <row r="103" spans="1:13">
      <c r="J103" s="1" t="s">
        <v>2104</v>
      </c>
    </row>
    <row r="104" spans="1:13">
      <c r="A104" s="24" t="s">
        <v>35</v>
      </c>
      <c r="B104" s="24" t="s">
        <v>35</v>
      </c>
      <c r="C104" s="24" t="s">
        <v>28</v>
      </c>
      <c r="D104" s="24" t="s">
        <v>28</v>
      </c>
      <c r="J104" s="1" t="s">
        <v>2106</v>
      </c>
      <c r="M104" s="1" t="s">
        <v>2105</v>
      </c>
    </row>
    <row r="105" spans="1:13">
      <c r="A105" s="24" t="s">
        <v>36</v>
      </c>
      <c r="B105" s="24" t="s">
        <v>36</v>
      </c>
      <c r="C105" s="24" t="s">
        <v>23</v>
      </c>
      <c r="D105" s="24" t="s">
        <v>23</v>
      </c>
      <c r="J105" s="1" t="s">
        <v>2107</v>
      </c>
      <c r="M105" s="1" t="s">
        <v>2108</v>
      </c>
    </row>
    <row r="106" spans="1:13">
      <c r="A106" s="24" t="s">
        <v>37</v>
      </c>
      <c r="B106" s="24" t="s">
        <v>37</v>
      </c>
      <c r="C106" s="24" t="s">
        <v>43</v>
      </c>
      <c r="D106" s="24" t="s">
        <v>43</v>
      </c>
    </row>
    <row r="107" spans="1:13" ht="17" thickBot="1">
      <c r="A107" s="24" t="s">
        <v>38</v>
      </c>
      <c r="B107" s="24" t="s">
        <v>39</v>
      </c>
      <c r="C107" s="24" t="s">
        <v>46</v>
      </c>
      <c r="D107" s="25" t="s">
        <v>45</v>
      </c>
    </row>
    <row r="108" spans="1:13" ht="17" thickBot="1">
      <c r="A108" s="20">
        <v>0</v>
      </c>
      <c r="B108" s="26">
        <v>7</v>
      </c>
      <c r="C108" s="27">
        <v>0</v>
      </c>
      <c r="D108" s="28">
        <v>245</v>
      </c>
      <c r="E108" s="19" t="s">
        <v>80</v>
      </c>
      <c r="G108" s="36" t="s">
        <v>83</v>
      </c>
      <c r="H108" s="5"/>
      <c r="I108" s="6"/>
    </row>
    <row r="109" spans="1:13">
      <c r="A109" s="20">
        <v>1</v>
      </c>
      <c r="B109" s="26">
        <v>6</v>
      </c>
      <c r="C109" s="20">
        <v>20</v>
      </c>
      <c r="D109" s="29">
        <v>225</v>
      </c>
      <c r="G109" s="7"/>
      <c r="I109" s="8" t="s">
        <v>84</v>
      </c>
    </row>
    <row r="110" spans="1:13" ht="17" thickBot="1">
      <c r="A110" s="20">
        <v>2</v>
      </c>
      <c r="B110" s="26">
        <v>5</v>
      </c>
      <c r="C110" s="20">
        <v>38</v>
      </c>
      <c r="D110" s="33">
        <v>200</v>
      </c>
      <c r="G110" s="39">
        <f>D108-D111</f>
        <v>75</v>
      </c>
      <c r="I110" s="8" t="s">
        <v>85</v>
      </c>
    </row>
    <row r="111" spans="1:13" ht="17" thickBot="1">
      <c r="A111" s="20">
        <v>3</v>
      </c>
      <c r="B111" s="26">
        <v>4</v>
      </c>
      <c r="C111" s="27">
        <v>54</v>
      </c>
      <c r="D111" s="34">
        <v>170</v>
      </c>
      <c r="E111" s="35" t="s">
        <v>82</v>
      </c>
      <c r="G111" s="38" t="s">
        <v>86</v>
      </c>
      <c r="H111" s="10"/>
      <c r="I111" s="11"/>
    </row>
    <row r="112" spans="1:13">
      <c r="A112" s="20">
        <v>4</v>
      </c>
      <c r="B112" s="26">
        <v>3</v>
      </c>
      <c r="C112" s="20">
        <v>68</v>
      </c>
      <c r="D112" s="29">
        <v>135</v>
      </c>
    </row>
    <row r="113" spans="1:9">
      <c r="A113" s="20">
        <v>5</v>
      </c>
      <c r="B113" s="26">
        <v>2</v>
      </c>
      <c r="C113" s="20">
        <v>80</v>
      </c>
      <c r="D113" s="26">
        <v>95</v>
      </c>
      <c r="G113" s="1" t="s">
        <v>95</v>
      </c>
    </row>
    <row r="114" spans="1:9" ht="17" thickBot="1">
      <c r="A114" s="20">
        <v>6</v>
      </c>
      <c r="B114" s="26">
        <v>1</v>
      </c>
      <c r="C114" s="30">
        <v>90</v>
      </c>
      <c r="D114" s="26">
        <v>50</v>
      </c>
      <c r="G114" s="1" t="s">
        <v>96</v>
      </c>
    </row>
    <row r="115" spans="1:9">
      <c r="A115" s="20">
        <v>7</v>
      </c>
      <c r="B115" s="31">
        <v>0</v>
      </c>
      <c r="C115" s="22">
        <v>98</v>
      </c>
      <c r="D115" s="32">
        <v>0</v>
      </c>
    </row>
    <row r="116" spans="1:9" ht="17" thickBot="1">
      <c r="C116" s="23" t="s">
        <v>81</v>
      </c>
    </row>
    <row r="118" spans="1:9">
      <c r="A118" s="16" t="s">
        <v>87</v>
      </c>
    </row>
    <row r="120" spans="1:9">
      <c r="A120" s="24" t="s">
        <v>35</v>
      </c>
      <c r="B120" s="24" t="s">
        <v>35</v>
      </c>
      <c r="C120" s="24" t="s">
        <v>28</v>
      </c>
      <c r="D120" s="24" t="s">
        <v>28</v>
      </c>
    </row>
    <row r="121" spans="1:9">
      <c r="A121" s="24" t="s">
        <v>36</v>
      </c>
      <c r="B121" s="24" t="s">
        <v>36</v>
      </c>
      <c r="C121" s="24" t="s">
        <v>23</v>
      </c>
      <c r="D121" s="24" t="s">
        <v>23</v>
      </c>
    </row>
    <row r="122" spans="1:9">
      <c r="A122" s="24" t="s">
        <v>37</v>
      </c>
      <c r="B122" s="24" t="s">
        <v>37</v>
      </c>
      <c r="C122" s="24" t="s">
        <v>43</v>
      </c>
      <c r="D122" s="24" t="s">
        <v>43</v>
      </c>
      <c r="G122" s="1" t="s">
        <v>88</v>
      </c>
    </row>
    <row r="123" spans="1:9" ht="17" thickBot="1">
      <c r="A123" s="24" t="s">
        <v>38</v>
      </c>
      <c r="B123" s="24" t="s">
        <v>39</v>
      </c>
      <c r="C123" s="24" t="s">
        <v>46</v>
      </c>
      <c r="D123" s="25" t="s">
        <v>45</v>
      </c>
    </row>
    <row r="124" spans="1:9" ht="17" thickBot="1">
      <c r="A124" s="20">
        <v>0</v>
      </c>
      <c r="B124" s="26">
        <v>7</v>
      </c>
      <c r="C124" s="27">
        <v>0</v>
      </c>
      <c r="D124" s="28">
        <v>245</v>
      </c>
      <c r="E124" s="19" t="s">
        <v>80</v>
      </c>
      <c r="I124" s="1" t="s">
        <v>89</v>
      </c>
    </row>
    <row r="125" spans="1:9">
      <c r="A125" s="20">
        <v>1</v>
      </c>
      <c r="B125" s="26">
        <v>6</v>
      </c>
      <c r="C125" s="20">
        <v>20</v>
      </c>
      <c r="D125" s="29">
        <v>225</v>
      </c>
      <c r="H125" s="41">
        <v>60</v>
      </c>
      <c r="I125" s="1" t="s">
        <v>91</v>
      </c>
    </row>
    <row r="126" spans="1:9">
      <c r="A126" s="20">
        <v>2</v>
      </c>
      <c r="B126" s="26">
        <v>5</v>
      </c>
      <c r="C126" s="27" t="s">
        <v>90</v>
      </c>
      <c r="D126" s="26">
        <v>200</v>
      </c>
      <c r="H126" s="41" t="s">
        <v>86</v>
      </c>
    </row>
    <row r="127" spans="1:9">
      <c r="A127" s="20">
        <v>3</v>
      </c>
      <c r="B127" s="26">
        <v>4</v>
      </c>
      <c r="C127" s="27">
        <v>54</v>
      </c>
      <c r="D127" s="26">
        <v>170</v>
      </c>
      <c r="E127" s="40"/>
    </row>
    <row r="128" spans="1:9">
      <c r="A128" s="20">
        <v>4</v>
      </c>
      <c r="B128" s="26">
        <v>3</v>
      </c>
      <c r="C128" s="20">
        <v>68</v>
      </c>
      <c r="D128" s="29">
        <v>135</v>
      </c>
      <c r="G128" s="1" t="s">
        <v>92</v>
      </c>
    </row>
    <row r="129" spans="1:7">
      <c r="A129" s="20">
        <v>5</v>
      </c>
      <c r="B129" s="26">
        <v>2</v>
      </c>
      <c r="C129" s="20">
        <v>80</v>
      </c>
      <c r="D129" s="26">
        <v>95</v>
      </c>
      <c r="G129" s="1" t="s">
        <v>93</v>
      </c>
    </row>
    <row r="130" spans="1:7" ht="17" thickBot="1">
      <c r="A130" s="20">
        <v>6</v>
      </c>
      <c r="B130" s="26">
        <v>1</v>
      </c>
      <c r="C130" s="30">
        <v>90</v>
      </c>
      <c r="D130" s="26">
        <v>50</v>
      </c>
      <c r="G130" s="1" t="s">
        <v>94</v>
      </c>
    </row>
    <row r="131" spans="1:7">
      <c r="A131" s="20">
        <v>7</v>
      </c>
      <c r="B131" s="31">
        <v>0</v>
      </c>
      <c r="C131" s="22">
        <v>98</v>
      </c>
      <c r="D131" s="32">
        <v>0</v>
      </c>
    </row>
    <row r="132" spans="1:7" ht="17" thickBot="1">
      <c r="C132" s="23" t="s">
        <v>81</v>
      </c>
    </row>
    <row r="134" spans="1:7">
      <c r="A134" s="16" t="s">
        <v>97</v>
      </c>
    </row>
    <row r="136" spans="1:7">
      <c r="D136" s="1" t="s">
        <v>98</v>
      </c>
    </row>
    <row r="137" spans="1:7">
      <c r="B137" s="1">
        <f>C131-C127</f>
        <v>44</v>
      </c>
      <c r="D137" s="1" t="s">
        <v>99</v>
      </c>
    </row>
    <row r="138" spans="1:7">
      <c r="B138" s="1" t="s">
        <v>86</v>
      </c>
    </row>
    <row r="140" spans="1:7">
      <c r="B140" s="1" t="s">
        <v>100</v>
      </c>
    </row>
    <row r="141" spans="1:7">
      <c r="B141" s="1" t="s">
        <v>101</v>
      </c>
    </row>
    <row r="143" spans="1:7">
      <c r="A143" s="16" t="s">
        <v>102</v>
      </c>
    </row>
    <row r="145" spans="1:11">
      <c r="A145" s="1" t="s">
        <v>2109</v>
      </c>
    </row>
    <row r="146" spans="1:11">
      <c r="B146" s="1" t="s">
        <v>108</v>
      </c>
      <c r="H146" s="1" t="s">
        <v>107</v>
      </c>
    </row>
    <row r="147" spans="1:11">
      <c r="B147" s="1" t="s">
        <v>103</v>
      </c>
      <c r="H147" s="12" t="s">
        <v>106</v>
      </c>
    </row>
    <row r="148" spans="1:11">
      <c r="B148" s="1" t="s">
        <v>104</v>
      </c>
    </row>
    <row r="149" spans="1:11">
      <c r="B149" s="1" t="s">
        <v>105</v>
      </c>
    </row>
    <row r="151" spans="1:11">
      <c r="A151" s="24" t="s">
        <v>35</v>
      </c>
      <c r="B151" s="24" t="s">
        <v>35</v>
      </c>
      <c r="C151" s="24" t="s">
        <v>28</v>
      </c>
      <c r="D151" s="24" t="s">
        <v>28</v>
      </c>
    </row>
    <row r="152" spans="1:11">
      <c r="A152" s="24" t="s">
        <v>36</v>
      </c>
      <c r="B152" s="24" t="s">
        <v>36</v>
      </c>
      <c r="C152" s="24" t="s">
        <v>23</v>
      </c>
      <c r="D152" s="24" t="s">
        <v>23</v>
      </c>
    </row>
    <row r="153" spans="1:11">
      <c r="A153" s="24" t="s">
        <v>37</v>
      </c>
      <c r="B153" s="24" t="s">
        <v>37</v>
      </c>
      <c r="C153" s="24" t="s">
        <v>43</v>
      </c>
      <c r="D153" s="24" t="s">
        <v>43</v>
      </c>
      <c r="H153" s="283">
        <f>(98-54)/170</f>
        <v>0.25882352941176473</v>
      </c>
    </row>
    <row r="154" spans="1:11" ht="17" thickBot="1">
      <c r="A154" s="24" t="s">
        <v>38</v>
      </c>
      <c r="B154" s="24" t="s">
        <v>39</v>
      </c>
      <c r="C154" s="24" t="s">
        <v>46</v>
      </c>
      <c r="D154" s="25" t="s">
        <v>45</v>
      </c>
      <c r="H154" s="283"/>
    </row>
    <row r="155" spans="1:11" ht="17" thickBot="1">
      <c r="A155" s="20">
        <v>0</v>
      </c>
      <c r="B155" s="26">
        <v>7</v>
      </c>
      <c r="C155" s="27">
        <v>0</v>
      </c>
      <c r="D155" s="28">
        <v>245</v>
      </c>
      <c r="E155" s="19" t="s">
        <v>80</v>
      </c>
    </row>
    <row r="156" spans="1:11">
      <c r="A156" s="20">
        <v>1</v>
      </c>
      <c r="B156" s="26">
        <v>6</v>
      </c>
      <c r="C156" s="20">
        <v>20</v>
      </c>
      <c r="D156" s="29">
        <v>225</v>
      </c>
      <c r="H156" s="4" t="s">
        <v>109</v>
      </c>
      <c r="I156" s="5"/>
      <c r="J156" s="5"/>
      <c r="K156" s="6"/>
    </row>
    <row r="157" spans="1:11" ht="17" thickBot="1">
      <c r="A157" s="20">
        <v>2</v>
      </c>
      <c r="B157" s="26">
        <v>5</v>
      </c>
      <c r="C157" s="42">
        <v>38</v>
      </c>
      <c r="D157" s="33">
        <v>200</v>
      </c>
      <c r="H157" s="7" t="s">
        <v>110</v>
      </c>
      <c r="K157" s="8"/>
    </row>
    <row r="158" spans="1:11" ht="17" thickBot="1">
      <c r="A158" s="20">
        <v>3</v>
      </c>
      <c r="B158" s="31">
        <v>4</v>
      </c>
      <c r="C158" s="44">
        <v>54</v>
      </c>
      <c r="D158" s="45">
        <v>170</v>
      </c>
      <c r="E158" s="40"/>
      <c r="H158" s="9" t="s">
        <v>111</v>
      </c>
      <c r="I158" s="10"/>
      <c r="J158" s="10"/>
      <c r="K158" s="11"/>
    </row>
    <row r="159" spans="1:11">
      <c r="A159" s="20">
        <v>4</v>
      </c>
      <c r="B159" s="26">
        <v>3</v>
      </c>
      <c r="C159" s="43">
        <v>68</v>
      </c>
      <c r="D159" s="29">
        <v>135</v>
      </c>
    </row>
    <row r="160" spans="1:11">
      <c r="A160" s="20">
        <v>5</v>
      </c>
      <c r="B160" s="26">
        <v>2</v>
      </c>
      <c r="C160" s="20">
        <v>80</v>
      </c>
      <c r="D160" s="26">
        <v>95</v>
      </c>
    </row>
    <row r="161" spans="1:8" ht="17" thickBot="1">
      <c r="A161" s="20">
        <v>6</v>
      </c>
      <c r="B161" s="26">
        <v>1</v>
      </c>
      <c r="C161" s="30">
        <v>90</v>
      </c>
      <c r="D161" s="26">
        <v>50</v>
      </c>
    </row>
    <row r="162" spans="1:8">
      <c r="A162" s="20">
        <v>7</v>
      </c>
      <c r="B162" s="31">
        <v>0</v>
      </c>
      <c r="C162" s="22">
        <v>98</v>
      </c>
      <c r="D162" s="32">
        <v>0</v>
      </c>
    </row>
    <row r="163" spans="1:8" ht="17" thickBot="1">
      <c r="C163" s="23" t="s">
        <v>81</v>
      </c>
    </row>
    <row r="165" spans="1:8">
      <c r="A165" s="16" t="s">
        <v>113</v>
      </c>
    </row>
    <row r="169" spans="1:8">
      <c r="D169" s="47">
        <f>(245-135)/68</f>
        <v>1.6176470588235294</v>
      </c>
    </row>
    <row r="170" spans="1:8" ht="17" thickBot="1"/>
    <row r="171" spans="1:8">
      <c r="D171" s="4" t="s">
        <v>109</v>
      </c>
      <c r="E171" s="5"/>
      <c r="F171" s="5"/>
      <c r="G171" s="5"/>
      <c r="H171" s="6"/>
    </row>
    <row r="172" spans="1:8" ht="17" thickBot="1">
      <c r="D172" s="9" t="s">
        <v>112</v>
      </c>
      <c r="E172" s="10"/>
      <c r="F172" s="10"/>
      <c r="G172" s="10"/>
      <c r="H172" s="11"/>
    </row>
    <row r="174" spans="1:8">
      <c r="A174" s="16" t="s">
        <v>2110</v>
      </c>
    </row>
    <row r="176" spans="1:8">
      <c r="A176" s="1" t="s">
        <v>114</v>
      </c>
    </row>
    <row r="177" spans="1:9">
      <c r="A177" s="1" t="s">
        <v>115</v>
      </c>
      <c r="F177" s="12" t="s">
        <v>2111</v>
      </c>
    </row>
    <row r="179" spans="1:9">
      <c r="A179" s="1" t="s">
        <v>116</v>
      </c>
    </row>
    <row r="180" spans="1:9">
      <c r="G180" s="1" t="s">
        <v>117</v>
      </c>
    </row>
    <row r="181" spans="1:9">
      <c r="A181" s="24" t="s">
        <v>35</v>
      </c>
      <c r="B181" s="24" t="s">
        <v>35</v>
      </c>
      <c r="C181" s="24" t="s">
        <v>28</v>
      </c>
      <c r="D181" s="24" t="s">
        <v>28</v>
      </c>
      <c r="G181" s="1" t="s">
        <v>118</v>
      </c>
    </row>
    <row r="182" spans="1:9">
      <c r="A182" s="24" t="s">
        <v>36</v>
      </c>
      <c r="B182" s="24" t="s">
        <v>36</v>
      </c>
      <c r="C182" s="24" t="s">
        <v>23</v>
      </c>
      <c r="D182" s="24" t="s">
        <v>23</v>
      </c>
      <c r="G182" s="1" t="s">
        <v>119</v>
      </c>
    </row>
    <row r="183" spans="1:9">
      <c r="A183" s="24" t="s">
        <v>37</v>
      </c>
      <c r="B183" s="24" t="s">
        <v>37</v>
      </c>
      <c r="C183" s="24" t="s">
        <v>43</v>
      </c>
      <c r="D183" s="24" t="s">
        <v>43</v>
      </c>
      <c r="G183" s="1" t="s">
        <v>120</v>
      </c>
    </row>
    <row r="184" spans="1:9" ht="17" thickBot="1">
      <c r="A184" s="24" t="s">
        <v>38</v>
      </c>
      <c r="B184" s="24" t="s">
        <v>39</v>
      </c>
      <c r="C184" s="24" t="s">
        <v>46</v>
      </c>
      <c r="D184" s="25" t="s">
        <v>45</v>
      </c>
      <c r="G184" s="1" t="s">
        <v>121</v>
      </c>
    </row>
    <row r="185" spans="1:9" ht="17" thickBot="1">
      <c r="A185" s="20">
        <v>0</v>
      </c>
      <c r="B185" s="26">
        <v>7</v>
      </c>
      <c r="C185" s="27">
        <v>0</v>
      </c>
      <c r="D185" s="28">
        <v>245</v>
      </c>
      <c r="E185" s="19" t="s">
        <v>80</v>
      </c>
    </row>
    <row r="186" spans="1:9">
      <c r="A186" s="20">
        <v>1</v>
      </c>
      <c r="B186" s="26">
        <v>6</v>
      </c>
      <c r="C186" s="20">
        <v>20</v>
      </c>
      <c r="D186" s="29">
        <v>225</v>
      </c>
      <c r="G186" s="1" t="s">
        <v>122</v>
      </c>
    </row>
    <row r="187" spans="1:9">
      <c r="A187" s="20">
        <v>2</v>
      </c>
      <c r="B187" s="26">
        <v>5</v>
      </c>
      <c r="C187" s="42">
        <v>38</v>
      </c>
      <c r="D187" s="33">
        <v>200</v>
      </c>
      <c r="G187" s="1" t="s">
        <v>123</v>
      </c>
    </row>
    <row r="188" spans="1:9">
      <c r="A188" s="20">
        <v>3</v>
      </c>
      <c r="B188" s="31">
        <v>4</v>
      </c>
      <c r="C188" s="20">
        <v>54</v>
      </c>
      <c r="D188" s="26">
        <v>170</v>
      </c>
      <c r="E188" s="40"/>
    </row>
    <row r="189" spans="1:9">
      <c r="A189" s="53">
        <v>4</v>
      </c>
      <c r="B189" s="26">
        <v>3</v>
      </c>
      <c r="C189" s="48">
        <v>68</v>
      </c>
      <c r="D189" s="50">
        <v>135</v>
      </c>
      <c r="I189" s="21" t="s">
        <v>124</v>
      </c>
    </row>
    <row r="190" spans="1:9">
      <c r="A190" s="53">
        <v>5</v>
      </c>
      <c r="B190" s="26">
        <v>2</v>
      </c>
      <c r="C190" s="49">
        <v>80</v>
      </c>
      <c r="D190" s="51">
        <v>95</v>
      </c>
    </row>
    <row r="191" spans="1:9" ht="17" thickBot="1">
      <c r="A191" s="20">
        <v>6</v>
      </c>
      <c r="B191" s="26">
        <v>1</v>
      </c>
      <c r="C191" s="30">
        <v>90</v>
      </c>
      <c r="D191" s="26">
        <v>50</v>
      </c>
    </row>
    <row r="192" spans="1:9">
      <c r="A192" s="20">
        <v>7</v>
      </c>
      <c r="B192" s="31">
        <v>0</v>
      </c>
      <c r="C192" s="22">
        <v>98</v>
      </c>
      <c r="D192" s="32">
        <v>0</v>
      </c>
    </row>
    <row r="193" spans="1:14" ht="17" thickBot="1">
      <c r="C193" s="23" t="s">
        <v>81</v>
      </c>
    </row>
    <row r="195" spans="1:14">
      <c r="A195" s="12" t="s">
        <v>126</v>
      </c>
    </row>
    <row r="196" spans="1:14">
      <c r="A196" s="1" t="s">
        <v>127</v>
      </c>
      <c r="F196" s="1" t="s">
        <v>125</v>
      </c>
    </row>
    <row r="197" spans="1:14">
      <c r="A197" s="1" t="s">
        <v>128</v>
      </c>
    </row>
    <row r="198" spans="1:14">
      <c r="A198" s="1" t="s">
        <v>129</v>
      </c>
    </row>
    <row r="199" spans="1:14" ht="17" thickBot="1">
      <c r="N199" s="64"/>
    </row>
    <row r="200" spans="1:14">
      <c r="B200" s="284">
        <f>40/(12)</f>
        <v>3.3333333333333335</v>
      </c>
      <c r="G200" s="36" t="s">
        <v>132</v>
      </c>
      <c r="H200" s="5"/>
      <c r="I200" s="5"/>
      <c r="J200" s="6"/>
    </row>
    <row r="201" spans="1:14" ht="17" thickBot="1">
      <c r="B201" s="284"/>
      <c r="G201" s="38" t="s">
        <v>133</v>
      </c>
      <c r="H201" s="10"/>
      <c r="I201" s="10"/>
      <c r="J201" s="11"/>
    </row>
    <row r="203" spans="1:14">
      <c r="A203" s="54" t="s">
        <v>130</v>
      </c>
      <c r="G203" s="18" t="s">
        <v>2112</v>
      </c>
      <c r="H203" s="18"/>
      <c r="I203" s="18"/>
      <c r="J203" s="18"/>
    </row>
    <row r="204" spans="1:14">
      <c r="A204" s="1" t="s">
        <v>131</v>
      </c>
      <c r="G204" s="18" t="s">
        <v>2113</v>
      </c>
      <c r="H204" s="18"/>
      <c r="I204" s="18"/>
      <c r="J204" s="18"/>
    </row>
    <row r="205" spans="1:14">
      <c r="A205" s="1" t="s">
        <v>134</v>
      </c>
    </row>
    <row r="207" spans="1:14">
      <c r="A207" s="16" t="s">
        <v>135</v>
      </c>
    </row>
    <row r="209" spans="1:6">
      <c r="A209" s="24" t="s">
        <v>35</v>
      </c>
      <c r="B209" s="24" t="s">
        <v>35</v>
      </c>
      <c r="C209" s="24" t="s">
        <v>28</v>
      </c>
      <c r="D209" s="24" t="s">
        <v>28</v>
      </c>
    </row>
    <row r="210" spans="1:6">
      <c r="A210" s="24" t="s">
        <v>36</v>
      </c>
      <c r="B210" s="24" t="s">
        <v>36</v>
      </c>
      <c r="C210" s="24" t="s">
        <v>23</v>
      </c>
      <c r="D210" s="24" t="s">
        <v>23</v>
      </c>
    </row>
    <row r="211" spans="1:6">
      <c r="A211" s="24" t="s">
        <v>37</v>
      </c>
      <c r="B211" s="24" t="s">
        <v>37</v>
      </c>
      <c r="C211" s="24" t="s">
        <v>43</v>
      </c>
      <c r="D211" s="24" t="s">
        <v>43</v>
      </c>
    </row>
    <row r="212" spans="1:6" ht="17" thickBot="1">
      <c r="A212" s="24" t="s">
        <v>38</v>
      </c>
      <c r="B212" s="24" t="s">
        <v>39</v>
      </c>
      <c r="C212" s="24" t="s">
        <v>46</v>
      </c>
      <c r="D212" s="25" t="s">
        <v>45</v>
      </c>
    </row>
    <row r="213" spans="1:6" ht="17" thickBot="1">
      <c r="A213" s="20">
        <v>0</v>
      </c>
      <c r="B213" s="26">
        <v>7</v>
      </c>
      <c r="C213" s="27">
        <v>0</v>
      </c>
      <c r="D213" s="28">
        <v>245</v>
      </c>
      <c r="E213" s="19" t="s">
        <v>80</v>
      </c>
    </row>
    <row r="214" spans="1:6">
      <c r="A214" s="20">
        <v>1</v>
      </c>
      <c r="B214" s="26">
        <v>6</v>
      </c>
      <c r="C214" s="20">
        <v>20</v>
      </c>
      <c r="D214" s="29">
        <v>225</v>
      </c>
    </row>
    <row r="215" spans="1:6">
      <c r="A215" s="20">
        <v>2</v>
      </c>
      <c r="B215" s="26">
        <v>5</v>
      </c>
      <c r="C215" s="42">
        <v>38</v>
      </c>
      <c r="D215" s="33">
        <v>200</v>
      </c>
    </row>
    <row r="216" spans="1:6">
      <c r="A216" s="20">
        <v>3</v>
      </c>
      <c r="B216" s="31">
        <v>4</v>
      </c>
      <c r="C216" s="20">
        <v>54</v>
      </c>
      <c r="D216" s="26">
        <v>170</v>
      </c>
      <c r="E216" s="40"/>
    </row>
    <row r="217" spans="1:6">
      <c r="A217" s="53">
        <v>4</v>
      </c>
      <c r="B217" s="26">
        <v>3</v>
      </c>
      <c r="C217" s="48">
        <v>68</v>
      </c>
      <c r="D217" s="50">
        <v>135</v>
      </c>
    </row>
    <row r="218" spans="1:6">
      <c r="A218" s="53">
        <v>5</v>
      </c>
      <c r="B218" s="26">
        <v>2</v>
      </c>
      <c r="C218" s="49">
        <v>80</v>
      </c>
      <c r="D218" s="51">
        <v>95</v>
      </c>
    </row>
    <row r="219" spans="1:6" ht="17" thickBot="1">
      <c r="A219" s="20">
        <v>6</v>
      </c>
      <c r="B219" s="26">
        <v>1</v>
      </c>
      <c r="C219" s="30">
        <v>90</v>
      </c>
      <c r="D219" s="26">
        <v>50</v>
      </c>
    </row>
    <row r="220" spans="1:6">
      <c r="A220" s="20">
        <v>7</v>
      </c>
      <c r="B220" s="31">
        <v>0</v>
      </c>
      <c r="C220" s="22">
        <v>98</v>
      </c>
      <c r="D220" s="32">
        <v>0</v>
      </c>
    </row>
    <row r="221" spans="1:6" ht="17" thickBot="1">
      <c r="C221" s="23" t="s">
        <v>81</v>
      </c>
    </row>
    <row r="222" spans="1:6" ht="17" thickBot="1"/>
    <row r="223" spans="1:6">
      <c r="A223" s="36" t="s">
        <v>136</v>
      </c>
      <c r="B223" s="55"/>
      <c r="C223" s="55"/>
      <c r="D223" s="55"/>
      <c r="E223" s="55"/>
      <c r="F223" s="56"/>
    </row>
    <row r="224" spans="1:6">
      <c r="A224" s="37" t="s">
        <v>137</v>
      </c>
      <c r="B224" s="12"/>
      <c r="C224" s="12"/>
      <c r="D224" s="12"/>
      <c r="E224" s="12"/>
      <c r="F224" s="57">
        <v>3.3333333333333002</v>
      </c>
    </row>
    <row r="225" spans="1:7">
      <c r="A225" s="37" t="s">
        <v>138</v>
      </c>
      <c r="B225" s="12"/>
      <c r="C225" s="12"/>
      <c r="D225" s="12"/>
      <c r="E225" s="12"/>
      <c r="F225" s="57"/>
    </row>
    <row r="226" spans="1:7">
      <c r="A226" s="37"/>
      <c r="B226" s="12"/>
      <c r="C226" s="12"/>
      <c r="D226" s="41">
        <f>1/F224</f>
        <v>0.30000000000000299</v>
      </c>
      <c r="E226" s="12"/>
      <c r="F226" s="57" t="s">
        <v>139</v>
      </c>
    </row>
    <row r="227" spans="1:7">
      <c r="A227" s="37"/>
      <c r="B227" s="12"/>
      <c r="C227" s="12"/>
      <c r="D227" s="12"/>
      <c r="E227" s="12"/>
      <c r="F227" s="57"/>
    </row>
    <row r="228" spans="1:7">
      <c r="A228" s="37" t="s">
        <v>140</v>
      </c>
      <c r="B228" s="12"/>
      <c r="C228" s="12"/>
      <c r="D228" s="12"/>
      <c r="E228" s="12"/>
      <c r="F228" s="57"/>
    </row>
    <row r="229" spans="1:7" ht="17" thickBot="1">
      <c r="A229" s="38" t="s">
        <v>141</v>
      </c>
      <c r="B229" s="58"/>
      <c r="C229" s="58"/>
      <c r="D229" s="58"/>
      <c r="E229" s="58"/>
      <c r="F229" s="59"/>
    </row>
    <row r="231" spans="1:7">
      <c r="A231" s="16" t="s">
        <v>142</v>
      </c>
    </row>
    <row r="233" spans="1:7">
      <c r="A233" s="24" t="s">
        <v>35</v>
      </c>
      <c r="B233" s="24" t="s">
        <v>35</v>
      </c>
      <c r="C233" s="24" t="s">
        <v>28</v>
      </c>
      <c r="D233" s="24" t="s">
        <v>28</v>
      </c>
      <c r="G233" s="1" t="s">
        <v>143</v>
      </c>
    </row>
    <row r="234" spans="1:7">
      <c r="A234" s="24" t="s">
        <v>36</v>
      </c>
      <c r="B234" s="24" t="s">
        <v>36</v>
      </c>
      <c r="C234" s="24" t="s">
        <v>23</v>
      </c>
      <c r="D234" s="24" t="s">
        <v>23</v>
      </c>
      <c r="G234" s="1" t="s">
        <v>144</v>
      </c>
    </row>
    <row r="235" spans="1:7">
      <c r="A235" s="24" t="s">
        <v>37</v>
      </c>
      <c r="B235" s="24" t="s">
        <v>37</v>
      </c>
      <c r="C235" s="24" t="s">
        <v>43</v>
      </c>
      <c r="D235" s="24" t="s">
        <v>43</v>
      </c>
    </row>
    <row r="236" spans="1:7" ht="17" thickBot="1">
      <c r="A236" s="24" t="s">
        <v>38</v>
      </c>
      <c r="B236" s="24" t="s">
        <v>39</v>
      </c>
      <c r="C236" s="24" t="s">
        <v>46</v>
      </c>
      <c r="D236" s="25" t="s">
        <v>45</v>
      </c>
    </row>
    <row r="237" spans="1:7" ht="17" thickBot="1">
      <c r="A237" s="20">
        <v>0</v>
      </c>
      <c r="B237" s="26">
        <v>7</v>
      </c>
      <c r="C237" s="27">
        <v>0</v>
      </c>
      <c r="D237" s="28">
        <v>245</v>
      </c>
      <c r="E237" s="19" t="s">
        <v>80</v>
      </c>
      <c r="G237" s="1" t="s">
        <v>145</v>
      </c>
    </row>
    <row r="238" spans="1:7">
      <c r="A238" s="52">
        <v>1</v>
      </c>
      <c r="B238" s="26">
        <v>6</v>
      </c>
      <c r="C238" s="48">
        <v>20</v>
      </c>
      <c r="D238" s="50">
        <v>225</v>
      </c>
    </row>
    <row r="239" spans="1:7">
      <c r="A239" s="52">
        <v>2</v>
      </c>
      <c r="B239" s="26">
        <v>5</v>
      </c>
      <c r="C239" s="49">
        <v>38</v>
      </c>
      <c r="D239" s="51">
        <v>200</v>
      </c>
      <c r="G239" s="1" t="s">
        <v>146</v>
      </c>
    </row>
    <row r="240" spans="1:7">
      <c r="A240" s="20">
        <v>3</v>
      </c>
      <c r="B240" s="31">
        <v>4</v>
      </c>
      <c r="C240" s="20">
        <v>54</v>
      </c>
      <c r="D240" s="26">
        <v>170</v>
      </c>
      <c r="E240" s="40"/>
      <c r="G240" s="54" t="s">
        <v>147</v>
      </c>
    </row>
    <row r="241" spans="1:7">
      <c r="A241" s="20">
        <v>4</v>
      </c>
      <c r="B241" s="26">
        <v>3</v>
      </c>
      <c r="C241" s="30">
        <v>68</v>
      </c>
      <c r="D241" s="26">
        <v>135</v>
      </c>
    </row>
    <row r="242" spans="1:7">
      <c r="A242" s="20">
        <v>5</v>
      </c>
      <c r="B242" s="26">
        <v>2</v>
      </c>
      <c r="C242" s="30">
        <v>80</v>
      </c>
      <c r="D242" s="26">
        <v>95</v>
      </c>
      <c r="G242" s="46">
        <f>(D238-D239)/(C239-C238)</f>
        <v>1.3888888888888888</v>
      </c>
    </row>
    <row r="243" spans="1:7" ht="17" thickBot="1">
      <c r="A243" s="20">
        <v>6</v>
      </c>
      <c r="B243" s="26">
        <v>1</v>
      </c>
      <c r="C243" s="30">
        <v>90</v>
      </c>
      <c r="D243" s="26">
        <v>50</v>
      </c>
    </row>
    <row r="244" spans="1:7">
      <c r="A244" s="20">
        <v>7</v>
      </c>
      <c r="B244" s="31">
        <v>0</v>
      </c>
      <c r="C244" s="22">
        <v>98</v>
      </c>
      <c r="D244" s="32">
        <v>0</v>
      </c>
      <c r="G244" s="54" t="s">
        <v>148</v>
      </c>
    </row>
    <row r="245" spans="1:7" ht="17" thickBot="1">
      <c r="C245" s="23" t="s">
        <v>81</v>
      </c>
      <c r="G245" s="1" t="s">
        <v>149</v>
      </c>
    </row>
    <row r="246" spans="1:7">
      <c r="G246" s="285">
        <f>1/G242</f>
        <v>0.72</v>
      </c>
    </row>
    <row r="247" spans="1:7">
      <c r="G247" s="285"/>
    </row>
  </sheetData>
  <mergeCells count="3">
    <mergeCell ref="H153:H154"/>
    <mergeCell ref="B200:B201"/>
    <mergeCell ref="G246:G24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4CC426-72BA-114E-8E32-6C235323FBAD}">
  <dimension ref="A1:N237"/>
  <sheetViews>
    <sheetView rightToLeft="1" zoomScale="125" zoomScaleNormal="180" workbookViewId="0">
      <selection activeCell="D28" sqref="D28"/>
    </sheetView>
  </sheetViews>
  <sheetFormatPr baseColWidth="10" defaultRowHeight="16"/>
  <cols>
    <col min="1" max="16384" width="10.83203125" style="1"/>
  </cols>
  <sheetData>
    <row r="1" spans="1:8">
      <c r="A1" s="4" t="s">
        <v>150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7" spans="1:8">
      <c r="A7" s="1" t="s">
        <v>172</v>
      </c>
    </row>
    <row r="8" spans="1:8">
      <c r="A8" s="1" t="s">
        <v>173</v>
      </c>
    </row>
    <row r="11" spans="1:8">
      <c r="A11" s="13" t="s">
        <v>174</v>
      </c>
      <c r="B11" s="3"/>
      <c r="C11" s="3"/>
      <c r="D11" s="3"/>
      <c r="E11" s="3"/>
      <c r="F11" s="3"/>
      <c r="G11" s="3"/>
      <c r="H11" s="3"/>
    </row>
    <row r="12" spans="1:8">
      <c r="A12" s="1" t="s">
        <v>154</v>
      </c>
    </row>
    <row r="13" spans="1:8">
      <c r="A13" s="1" t="s">
        <v>2114</v>
      </c>
    </row>
    <row r="14" spans="1:8">
      <c r="A14" s="1" t="s">
        <v>155</v>
      </c>
    </row>
    <row r="16" spans="1:8">
      <c r="C16" s="24" t="s">
        <v>2115</v>
      </c>
      <c r="D16" s="24" t="s">
        <v>2117</v>
      </c>
      <c r="F16" s="1" t="s">
        <v>2119</v>
      </c>
    </row>
    <row r="17" spans="1:10">
      <c r="C17" s="24" t="s">
        <v>2116</v>
      </c>
      <c r="D17" s="24" t="s">
        <v>2118</v>
      </c>
      <c r="F17" s="1" t="s">
        <v>2120</v>
      </c>
    </row>
    <row r="18" spans="1:10">
      <c r="B18" s="217"/>
      <c r="C18" s="24" t="s">
        <v>124</v>
      </c>
      <c r="D18" s="24" t="s">
        <v>125</v>
      </c>
      <c r="F18" s="1" t="s">
        <v>2121</v>
      </c>
    </row>
    <row r="19" spans="1:10">
      <c r="A19" s="1" t="s">
        <v>2124</v>
      </c>
      <c r="B19" s="217" t="s">
        <v>156</v>
      </c>
      <c r="C19" s="24">
        <v>200</v>
      </c>
      <c r="D19" s="24">
        <v>100</v>
      </c>
      <c r="F19" s="1" t="s">
        <v>2122</v>
      </c>
    </row>
    <row r="20" spans="1:10">
      <c r="A20" s="1" t="s">
        <v>2125</v>
      </c>
      <c r="B20" s="217" t="s">
        <v>157</v>
      </c>
      <c r="C20" s="24">
        <v>10</v>
      </c>
      <c r="D20" s="24">
        <v>20</v>
      </c>
      <c r="F20" s="1" t="s">
        <v>2123</v>
      </c>
    </row>
    <row r="22" spans="1:10">
      <c r="A22" s="60" t="s">
        <v>165</v>
      </c>
      <c r="B22" s="61"/>
      <c r="C22" s="61"/>
      <c r="D22" s="61"/>
      <c r="E22" s="61"/>
      <c r="F22" s="61"/>
      <c r="G22" s="61"/>
      <c r="H22" s="61"/>
    </row>
    <row r="24" spans="1:10">
      <c r="A24" s="1" t="s">
        <v>161</v>
      </c>
    </row>
    <row r="25" spans="1:10">
      <c r="A25" s="1" t="s">
        <v>158</v>
      </c>
      <c r="B25" s="1" t="s">
        <v>175</v>
      </c>
    </row>
    <row r="26" spans="1:10">
      <c r="B26" s="1" t="s">
        <v>2126</v>
      </c>
    </row>
    <row r="27" spans="1:10">
      <c r="B27" s="1" t="s">
        <v>2127</v>
      </c>
    </row>
    <row r="28" spans="1:10">
      <c r="A28" s="1" t="s">
        <v>160</v>
      </c>
      <c r="B28" s="1" t="s">
        <v>159</v>
      </c>
    </row>
    <row r="29" spans="1:10">
      <c r="B29" s="1" t="s">
        <v>2137</v>
      </c>
    </row>
    <row r="30" spans="1:10">
      <c r="A30" s="1" t="s">
        <v>162</v>
      </c>
      <c r="B30" s="1" t="s">
        <v>163</v>
      </c>
    </row>
    <row r="32" spans="1:10">
      <c r="A32" s="54" t="s">
        <v>176</v>
      </c>
      <c r="J32" s="1" t="s">
        <v>2138</v>
      </c>
    </row>
    <row r="33" spans="1:14">
      <c r="D33" s="21"/>
      <c r="N33" s="21"/>
    </row>
    <row r="34" spans="1:14">
      <c r="A34" s="218"/>
      <c r="B34" s="219" t="s">
        <v>2128</v>
      </c>
      <c r="C34" s="219" t="s">
        <v>2130</v>
      </c>
      <c r="D34" s="21"/>
      <c r="J34" s="218"/>
      <c r="K34" s="219" t="s">
        <v>2128</v>
      </c>
      <c r="L34" s="219" t="s">
        <v>2130</v>
      </c>
      <c r="N34" s="21"/>
    </row>
    <row r="35" spans="1:14">
      <c r="A35" s="223" t="s">
        <v>158</v>
      </c>
      <c r="B35" s="220" t="s">
        <v>2129</v>
      </c>
      <c r="C35" s="220" t="s">
        <v>2129</v>
      </c>
      <c r="D35" s="21"/>
      <c r="J35" s="223" t="s">
        <v>158</v>
      </c>
      <c r="K35" s="220" t="s">
        <v>2129</v>
      </c>
      <c r="L35" s="220" t="s">
        <v>2129</v>
      </c>
      <c r="N35" s="21"/>
    </row>
    <row r="36" spans="1:14">
      <c r="A36" s="219"/>
      <c r="B36" s="218">
        <v>200</v>
      </c>
      <c r="C36" s="218">
        <v>100</v>
      </c>
      <c r="D36" s="21"/>
      <c r="J36" s="219"/>
      <c r="K36" s="218">
        <v>10</v>
      </c>
      <c r="L36" s="218">
        <v>20</v>
      </c>
      <c r="N36" s="21"/>
    </row>
    <row r="37" spans="1:14">
      <c r="A37" s="219" t="s">
        <v>177</v>
      </c>
      <c r="B37" s="218">
        <v>500</v>
      </c>
      <c r="C37" s="218">
        <v>500</v>
      </c>
      <c r="D37" s="21"/>
      <c r="J37" s="219" t="s">
        <v>177</v>
      </c>
      <c r="K37" s="218">
        <v>100</v>
      </c>
      <c r="L37" s="218">
        <v>100</v>
      </c>
      <c r="N37" s="21"/>
    </row>
    <row r="38" spans="1:14">
      <c r="A38" s="21" t="s">
        <v>2131</v>
      </c>
      <c r="B38" s="221">
        <f>500*200</f>
        <v>100000</v>
      </c>
      <c r="C38" s="222">
        <f>500*100</f>
        <v>50000</v>
      </c>
      <c r="D38" s="21"/>
      <c r="J38" s="21" t="s">
        <v>2131</v>
      </c>
      <c r="K38" s="221">
        <f>K36*K37</f>
        <v>1000</v>
      </c>
      <c r="L38" s="222">
        <f>L36*L37</f>
        <v>2000</v>
      </c>
      <c r="N38" s="21"/>
    </row>
    <row r="39" spans="1:14">
      <c r="A39" s="21"/>
      <c r="B39" s="221" t="s">
        <v>179</v>
      </c>
      <c r="C39" s="222" t="s">
        <v>81</v>
      </c>
      <c r="D39" s="21"/>
      <c r="J39" s="21"/>
      <c r="K39" s="221" t="s">
        <v>179</v>
      </c>
      <c r="L39" s="222" t="s">
        <v>81</v>
      </c>
      <c r="N39" s="21"/>
    </row>
    <row r="41" spans="1:14">
      <c r="A41" s="41" t="s">
        <v>160</v>
      </c>
      <c r="J41" s="41" t="s">
        <v>160</v>
      </c>
    </row>
    <row r="42" spans="1:14">
      <c r="A42" s="1" t="s">
        <v>2133</v>
      </c>
      <c r="C42" s="1" t="s">
        <v>2132</v>
      </c>
      <c r="J42" s="1" t="s">
        <v>2133</v>
      </c>
      <c r="L42" s="1" t="s">
        <v>2132</v>
      </c>
    </row>
    <row r="43" spans="1:14">
      <c r="C43" s="1" t="s">
        <v>2134</v>
      </c>
      <c r="L43" s="1" t="s">
        <v>2139</v>
      </c>
    </row>
    <row r="44" spans="1:14">
      <c r="A44" s="1" t="s">
        <v>2135</v>
      </c>
      <c r="J44" s="1" t="s">
        <v>2140</v>
      </c>
    </row>
    <row r="46" spans="1:14">
      <c r="A46" s="41" t="s">
        <v>164</v>
      </c>
      <c r="J46" s="41" t="s">
        <v>164</v>
      </c>
    </row>
    <row r="47" spans="1:14">
      <c r="C47" s="1" t="s">
        <v>2136</v>
      </c>
    </row>
    <row r="48" spans="1:14">
      <c r="L48" s="1" t="s">
        <v>2141</v>
      </c>
    </row>
    <row r="49" spans="1:13">
      <c r="A49" s="1" t="s">
        <v>178</v>
      </c>
    </row>
    <row r="50" spans="1:13">
      <c r="A50" s="21" t="s">
        <v>179</v>
      </c>
      <c r="B50" s="1" t="s">
        <v>180</v>
      </c>
    </row>
    <row r="51" spans="1:13">
      <c r="A51" s="21" t="s">
        <v>181</v>
      </c>
      <c r="B51" s="1" t="s">
        <v>182</v>
      </c>
    </row>
    <row r="52" spans="1:13">
      <c r="A52" s="21"/>
    </row>
    <row r="53" spans="1:13">
      <c r="A53" s="21"/>
    </row>
    <row r="54" spans="1:13">
      <c r="A54" s="62" t="s">
        <v>166</v>
      </c>
      <c r="B54" s="61"/>
      <c r="C54" s="61"/>
      <c r="D54" s="61"/>
      <c r="E54" s="61"/>
      <c r="F54" s="61"/>
      <c r="G54" s="61"/>
      <c r="H54" s="61"/>
    </row>
    <row r="55" spans="1:13">
      <c r="A55" s="201"/>
    </row>
    <row r="56" spans="1:13">
      <c r="A56" s="201"/>
    </row>
    <row r="57" spans="1:13">
      <c r="A57" s="201"/>
      <c r="I57" s="1" t="s">
        <v>2142</v>
      </c>
    </row>
    <row r="58" spans="1:13">
      <c r="A58" s="201"/>
      <c r="B58" s="21"/>
      <c r="I58" s="1" t="s">
        <v>2143</v>
      </c>
    </row>
    <row r="59" spans="1:13">
      <c r="A59" s="201"/>
      <c r="B59" s="21"/>
      <c r="M59" s="1" t="s">
        <v>2144</v>
      </c>
    </row>
    <row r="60" spans="1:13">
      <c r="A60" s="201"/>
      <c r="B60" s="21"/>
      <c r="M60" s="1" t="s">
        <v>2145</v>
      </c>
    </row>
    <row r="61" spans="1:13">
      <c r="A61" s="201"/>
      <c r="B61" s="21"/>
    </row>
    <row r="62" spans="1:13">
      <c r="A62" s="201"/>
      <c r="B62" s="21"/>
      <c r="I62" s="1" t="s">
        <v>2146</v>
      </c>
    </row>
    <row r="63" spans="1:13">
      <c r="A63" s="201"/>
      <c r="B63" s="21"/>
      <c r="I63" s="1" t="s">
        <v>2147</v>
      </c>
    </row>
    <row r="64" spans="1:13">
      <c r="A64" s="201"/>
      <c r="B64" s="21"/>
      <c r="I64" s="1" t="s">
        <v>2148</v>
      </c>
    </row>
    <row r="65" spans="1:9">
      <c r="A65" s="201"/>
      <c r="I65" s="1" t="s">
        <v>2149</v>
      </c>
    </row>
    <row r="66" spans="1:9">
      <c r="A66" s="201"/>
      <c r="I66" s="1" t="s">
        <v>2150</v>
      </c>
    </row>
    <row r="67" spans="1:9">
      <c r="A67" s="201"/>
      <c r="I67" s="1" t="s">
        <v>2151</v>
      </c>
    </row>
    <row r="68" spans="1:9">
      <c r="A68" s="201"/>
      <c r="I68" s="1" t="s">
        <v>2152</v>
      </c>
    </row>
    <row r="69" spans="1:9">
      <c r="A69" s="201"/>
      <c r="I69" s="1" t="s">
        <v>2153</v>
      </c>
    </row>
    <row r="70" spans="1:9">
      <c r="A70" s="201"/>
    </row>
    <row r="71" spans="1:9">
      <c r="A71" s="201"/>
      <c r="I71" s="1" t="s">
        <v>2154</v>
      </c>
    </row>
    <row r="72" spans="1:9">
      <c r="A72" s="201"/>
      <c r="I72" s="1" t="s">
        <v>2155</v>
      </c>
    </row>
    <row r="73" spans="1:9">
      <c r="A73" s="201"/>
    </row>
    <row r="74" spans="1:9">
      <c r="A74" s="201"/>
      <c r="I74" s="1" t="s">
        <v>2156</v>
      </c>
    </row>
    <row r="75" spans="1:9">
      <c r="A75" s="201"/>
    </row>
    <row r="76" spans="1:9">
      <c r="A76" s="201"/>
    </row>
    <row r="77" spans="1:9">
      <c r="A77" s="201"/>
    </row>
    <row r="78" spans="1:9">
      <c r="A78" s="201"/>
    </row>
    <row r="80" spans="1:9">
      <c r="A80" s="62" t="s">
        <v>187</v>
      </c>
      <c r="B80" s="61"/>
      <c r="C80" s="61"/>
      <c r="D80" s="61"/>
      <c r="E80" s="61"/>
      <c r="F80" s="61"/>
      <c r="G80" s="61"/>
      <c r="H80" s="61"/>
    </row>
    <row r="86" spans="1:1">
      <c r="A86" s="21"/>
    </row>
    <row r="87" spans="1:1">
      <c r="A87" s="21"/>
    </row>
    <row r="98" spans="1:8">
      <c r="A98" s="1" t="s">
        <v>184</v>
      </c>
    </row>
    <row r="99" spans="1:8">
      <c r="A99" s="1" t="s">
        <v>185</v>
      </c>
    </row>
    <row r="102" spans="1:8">
      <c r="A102" s="1" t="s">
        <v>186</v>
      </c>
    </row>
    <row r="105" spans="1:8">
      <c r="A105" s="62" t="s">
        <v>167</v>
      </c>
      <c r="B105" s="61"/>
      <c r="C105" s="61"/>
      <c r="D105" s="61"/>
      <c r="E105" s="61"/>
      <c r="F105" s="61"/>
      <c r="G105" s="61"/>
      <c r="H105" s="61"/>
    </row>
    <row r="107" spans="1:8">
      <c r="A107" s="1" t="s">
        <v>188</v>
      </c>
    </row>
    <row r="108" spans="1:8">
      <c r="A108" s="1" t="s">
        <v>189</v>
      </c>
    </row>
    <row r="109" spans="1:8">
      <c r="A109" s="1" t="s">
        <v>190</v>
      </c>
    </row>
    <row r="110" spans="1:8">
      <c r="A110" s="1" t="s">
        <v>191</v>
      </c>
    </row>
    <row r="112" spans="1:8">
      <c r="B112" s="68" t="s">
        <v>197</v>
      </c>
      <c r="C112" s="14" t="s">
        <v>193</v>
      </c>
      <c r="D112" s="14"/>
      <c r="F112" s="15" t="s">
        <v>198</v>
      </c>
      <c r="G112" s="14" t="s">
        <v>193</v>
      </c>
      <c r="H112" s="14"/>
    </row>
    <row r="113" spans="1:10">
      <c r="B113" s="14" t="s">
        <v>192</v>
      </c>
      <c r="C113" s="14" t="s">
        <v>194</v>
      </c>
      <c r="D113" s="14" t="s">
        <v>196</v>
      </c>
      <c r="F113" s="14" t="s">
        <v>192</v>
      </c>
      <c r="G113" s="14" t="s">
        <v>199</v>
      </c>
      <c r="H113" s="14" t="s">
        <v>196</v>
      </c>
    </row>
    <row r="114" spans="1:10">
      <c r="B114" s="14"/>
      <c r="C114" s="14" t="s">
        <v>195</v>
      </c>
      <c r="D114" s="14" t="s">
        <v>194</v>
      </c>
      <c r="F114" s="14"/>
      <c r="G114" s="14" t="s">
        <v>195</v>
      </c>
      <c r="H114" s="14" t="s">
        <v>199</v>
      </c>
    </row>
    <row r="115" spans="1:10">
      <c r="B115" s="68">
        <v>100</v>
      </c>
      <c r="C115" s="215">
        <v>20</v>
      </c>
      <c r="D115" s="215">
        <f>C115*B115</f>
        <v>2000</v>
      </c>
      <c r="F115" s="214">
        <f>H115/G115</f>
        <v>10</v>
      </c>
      <c r="G115" s="215">
        <v>100</v>
      </c>
      <c r="H115" s="215">
        <f>3000-2000</f>
        <v>1000</v>
      </c>
      <c r="J115" s="1" t="s">
        <v>200</v>
      </c>
    </row>
    <row r="121" spans="1:10">
      <c r="A121" s="1" t="s">
        <v>201</v>
      </c>
    </row>
    <row r="122" spans="1:10">
      <c r="B122" s="1">
        <v>100</v>
      </c>
      <c r="C122" s="1" t="s">
        <v>202</v>
      </c>
    </row>
    <row r="123" spans="1:10">
      <c r="B123" s="1">
        <v>10</v>
      </c>
      <c r="C123" s="1" t="s">
        <v>203</v>
      </c>
    </row>
    <row r="124" spans="1:10">
      <c r="C124" s="1" t="s">
        <v>204</v>
      </c>
    </row>
    <row r="126" spans="1:10">
      <c r="A126" s="62" t="s">
        <v>2157</v>
      </c>
      <c r="B126" s="61"/>
      <c r="C126" s="61"/>
      <c r="D126" s="61"/>
      <c r="E126" s="61"/>
      <c r="F126" s="61"/>
      <c r="G126" s="61"/>
      <c r="H126" s="61"/>
    </row>
    <row r="128" spans="1:10">
      <c r="A128" s="1" t="s">
        <v>205</v>
      </c>
    </row>
    <row r="129" spans="1:1">
      <c r="A129" s="1" t="s">
        <v>206</v>
      </c>
    </row>
    <row r="135" spans="1:1">
      <c r="A135" s="21"/>
    </row>
    <row r="136" spans="1:1">
      <c r="A136" s="21"/>
    </row>
    <row r="147" spans="1:8">
      <c r="A147" s="13" t="s">
        <v>207</v>
      </c>
      <c r="B147" s="3"/>
      <c r="C147" s="3"/>
      <c r="D147" s="3"/>
      <c r="E147" s="3"/>
      <c r="F147" s="3"/>
      <c r="G147" s="3"/>
      <c r="H147" s="3"/>
    </row>
    <row r="148" spans="1:8">
      <c r="A148" s="1" t="s">
        <v>209</v>
      </c>
      <c r="G148" s="1" t="s">
        <v>2158</v>
      </c>
    </row>
    <row r="149" spans="1:8">
      <c r="A149" s="1" t="s">
        <v>2160</v>
      </c>
      <c r="G149" s="1" t="s">
        <v>2159</v>
      </c>
    </row>
    <row r="150" spans="1:8">
      <c r="A150" s="1" t="s">
        <v>2161</v>
      </c>
    </row>
    <row r="151" spans="1:8">
      <c r="A151" s="1" t="s">
        <v>168</v>
      </c>
    </row>
    <row r="153" spans="1:8">
      <c r="A153" s="12" t="s">
        <v>169</v>
      </c>
    </row>
    <row r="155" spans="1:8">
      <c r="A155" s="1" t="s">
        <v>208</v>
      </c>
      <c r="F155" s="21" t="s">
        <v>124</v>
      </c>
    </row>
    <row r="157" spans="1:8">
      <c r="A157" s="1" t="s">
        <v>210</v>
      </c>
      <c r="G157" s="1" t="s">
        <v>210</v>
      </c>
    </row>
    <row r="158" spans="1:8">
      <c r="A158" s="1" t="s">
        <v>211</v>
      </c>
      <c r="F158" s="69">
        <v>500</v>
      </c>
      <c r="G158" s="1" t="s">
        <v>213</v>
      </c>
    </row>
    <row r="159" spans="1:8">
      <c r="A159" s="1" t="s">
        <v>212</v>
      </c>
      <c r="G159" s="1" t="s">
        <v>214</v>
      </c>
    </row>
    <row r="163" spans="1:7">
      <c r="C163" s="21" t="s">
        <v>125</v>
      </c>
    </row>
    <row r="164" spans="1:7">
      <c r="D164" s="64">
        <v>1000</v>
      </c>
    </row>
    <row r="166" spans="1:7">
      <c r="A166" s="12" t="s">
        <v>170</v>
      </c>
    </row>
    <row r="168" spans="1:7">
      <c r="A168" s="1" t="s">
        <v>215</v>
      </c>
      <c r="F168" s="21" t="s">
        <v>124</v>
      </c>
    </row>
    <row r="170" spans="1:7">
      <c r="A170" s="1" t="s">
        <v>216</v>
      </c>
      <c r="G170" s="1" t="s">
        <v>216</v>
      </c>
    </row>
    <row r="171" spans="1:7">
      <c r="A171" s="1" t="s">
        <v>217</v>
      </c>
      <c r="F171" s="69">
        <v>1000</v>
      </c>
      <c r="G171" s="1" t="s">
        <v>218</v>
      </c>
    </row>
    <row r="172" spans="1:7">
      <c r="A172" s="1" t="s">
        <v>219</v>
      </c>
      <c r="G172" s="1" t="s">
        <v>220</v>
      </c>
    </row>
    <row r="176" spans="1:7">
      <c r="C176" s="21" t="s">
        <v>125</v>
      </c>
    </row>
    <row r="177" spans="1:6">
      <c r="E177" s="64">
        <v>500</v>
      </c>
    </row>
    <row r="179" spans="1:6">
      <c r="A179" s="12" t="s">
        <v>171</v>
      </c>
    </row>
    <row r="180" spans="1:6">
      <c r="F180" s="21" t="s">
        <v>124</v>
      </c>
    </row>
    <row r="181" spans="1:6">
      <c r="A181" s="1" t="s">
        <v>221</v>
      </c>
      <c r="F181" s="69">
        <v>1000</v>
      </c>
    </row>
    <row r="182" spans="1:6">
      <c r="A182" s="1" t="s">
        <v>222</v>
      </c>
    </row>
    <row r="183" spans="1:6">
      <c r="A183" s="1" t="s">
        <v>223</v>
      </c>
    </row>
    <row r="184" spans="1:6">
      <c r="A184" s="1" t="s">
        <v>224</v>
      </c>
    </row>
    <row r="185" spans="1:6">
      <c r="A185" s="1" t="s">
        <v>225</v>
      </c>
      <c r="F185" s="69">
        <v>500</v>
      </c>
    </row>
    <row r="186" spans="1:6">
      <c r="A186" s="1" t="s">
        <v>226</v>
      </c>
    </row>
    <row r="187" spans="1:6">
      <c r="A187" s="1" t="s">
        <v>227</v>
      </c>
    </row>
    <row r="188" spans="1:6">
      <c r="A188" s="1" t="s">
        <v>228</v>
      </c>
    </row>
    <row r="189" spans="1:6">
      <c r="A189" s="1" t="s">
        <v>229</v>
      </c>
    </row>
    <row r="190" spans="1:6">
      <c r="A190" s="1" t="s">
        <v>230</v>
      </c>
      <c r="C190" s="21" t="s">
        <v>125</v>
      </c>
    </row>
    <row r="191" spans="1:6">
      <c r="A191" s="1" t="s">
        <v>231</v>
      </c>
      <c r="D191" s="64">
        <v>1000</v>
      </c>
      <c r="E191" s="21">
        <v>500</v>
      </c>
    </row>
    <row r="193" spans="1:10">
      <c r="A193" s="1" t="s">
        <v>232</v>
      </c>
    </row>
    <row r="194" spans="1:10">
      <c r="F194" s="21" t="s">
        <v>237</v>
      </c>
    </row>
    <row r="195" spans="1:10">
      <c r="A195" s="1" t="s">
        <v>233</v>
      </c>
      <c r="F195" s="21" t="s">
        <v>124</v>
      </c>
    </row>
    <row r="196" spans="1:10">
      <c r="A196" s="1" t="s">
        <v>234</v>
      </c>
      <c r="F196" s="69"/>
    </row>
    <row r="197" spans="1:10">
      <c r="C197" s="1" t="s">
        <v>2162</v>
      </c>
    </row>
    <row r="198" spans="1:10">
      <c r="C198" s="1" t="s">
        <v>235</v>
      </c>
    </row>
    <row r="199" spans="1:10">
      <c r="C199" s="66" t="s">
        <v>236</v>
      </c>
    </row>
    <row r="200" spans="1:10">
      <c r="F200" s="69">
        <v>500</v>
      </c>
    </row>
    <row r="201" spans="1:10">
      <c r="A201" s="1" t="s">
        <v>2163</v>
      </c>
    </row>
    <row r="202" spans="1:10">
      <c r="A202" s="1" t="s">
        <v>2164</v>
      </c>
      <c r="J202" s="1" t="s">
        <v>2167</v>
      </c>
    </row>
    <row r="203" spans="1:10">
      <c r="A203" s="1" t="s">
        <v>2165</v>
      </c>
      <c r="J203" s="1" t="s">
        <v>2168</v>
      </c>
    </row>
    <row r="204" spans="1:10">
      <c r="J204" s="1" t="s">
        <v>2169</v>
      </c>
    </row>
    <row r="205" spans="1:10">
      <c r="B205" s="21" t="s">
        <v>238</v>
      </c>
      <c r="C205" s="21" t="s">
        <v>125</v>
      </c>
      <c r="J205" s="1" t="s">
        <v>2170</v>
      </c>
    </row>
    <row r="206" spans="1:10">
      <c r="D206" s="64">
        <v>1000</v>
      </c>
      <c r="E206" s="21">
        <v>500</v>
      </c>
      <c r="J206" s="1" t="s">
        <v>2171</v>
      </c>
    </row>
    <row r="207" spans="1:10">
      <c r="J207" s="1" t="s">
        <v>2172</v>
      </c>
    </row>
    <row r="208" spans="1:10">
      <c r="A208" s="12" t="s">
        <v>2166</v>
      </c>
      <c r="J208" s="1" t="s">
        <v>2173</v>
      </c>
    </row>
    <row r="209" spans="1:11">
      <c r="J209" s="1" t="s">
        <v>2174</v>
      </c>
    </row>
    <row r="210" spans="1:11">
      <c r="A210" s="1" t="s">
        <v>239</v>
      </c>
      <c r="J210" s="1" t="s">
        <v>2175</v>
      </c>
    </row>
    <row r="211" spans="1:11">
      <c r="A211" s="1" t="s">
        <v>240</v>
      </c>
    </row>
    <row r="212" spans="1:11">
      <c r="A212" s="1" t="s">
        <v>241</v>
      </c>
      <c r="J212" s="1" t="s">
        <v>2176</v>
      </c>
    </row>
    <row r="213" spans="1:11">
      <c r="E213" s="1" t="s">
        <v>242</v>
      </c>
      <c r="J213" s="1" t="s">
        <v>2177</v>
      </c>
    </row>
    <row r="214" spans="1:11">
      <c r="E214" s="1" t="s">
        <v>243</v>
      </c>
      <c r="J214" s="1" t="s">
        <v>2175</v>
      </c>
    </row>
    <row r="215" spans="1:11">
      <c r="E215" s="1" t="s">
        <v>244</v>
      </c>
      <c r="J215" s="1" t="s">
        <v>2178</v>
      </c>
    </row>
    <row r="216" spans="1:11">
      <c r="J216" s="1" t="s">
        <v>2179</v>
      </c>
    </row>
    <row r="217" spans="1:11">
      <c r="A217" s="12" t="s">
        <v>245</v>
      </c>
      <c r="J217" s="1" t="s">
        <v>2172</v>
      </c>
    </row>
    <row r="219" spans="1:11">
      <c r="A219" s="1" t="s">
        <v>249</v>
      </c>
    </row>
    <row r="221" spans="1:11">
      <c r="A221" s="1" t="s">
        <v>246</v>
      </c>
    </row>
    <row r="222" spans="1:11">
      <c r="A222" s="1" t="s">
        <v>247</v>
      </c>
      <c r="E222" s="21" t="s">
        <v>124</v>
      </c>
    </row>
    <row r="223" spans="1:11">
      <c r="A223" s="1" t="s">
        <v>248</v>
      </c>
      <c r="E223" s="69">
        <v>1000</v>
      </c>
      <c r="K223" s="1" t="s">
        <v>2182</v>
      </c>
    </row>
    <row r="224" spans="1:11">
      <c r="A224" s="1" t="s">
        <v>2180</v>
      </c>
      <c r="K224" s="1" t="s">
        <v>2183</v>
      </c>
    </row>
    <row r="225" spans="1:11">
      <c r="B225" s="1" t="s">
        <v>2181</v>
      </c>
      <c r="K225" s="1" t="s">
        <v>2184</v>
      </c>
    </row>
    <row r="226" spans="1:11">
      <c r="K226" s="1" t="s">
        <v>2185</v>
      </c>
    </row>
    <row r="227" spans="1:11">
      <c r="E227" s="69">
        <v>500</v>
      </c>
      <c r="F227" s="1" t="s">
        <v>250</v>
      </c>
    </row>
    <row r="228" spans="1:11">
      <c r="F228" s="1" t="s">
        <v>251</v>
      </c>
      <c r="K228" s="1" t="s">
        <v>2186</v>
      </c>
    </row>
    <row r="229" spans="1:11">
      <c r="F229" s="70" t="s">
        <v>252</v>
      </c>
      <c r="G229" s="71"/>
      <c r="H229" s="71"/>
      <c r="I229" s="72"/>
      <c r="K229" s="1" t="s">
        <v>2187</v>
      </c>
    </row>
    <row r="230" spans="1:11">
      <c r="F230" s="73"/>
      <c r="G230" s="74">
        <v>1000</v>
      </c>
      <c r="H230" s="75" t="s">
        <v>253</v>
      </c>
      <c r="I230" s="76"/>
      <c r="K230" s="1" t="s">
        <v>2188</v>
      </c>
    </row>
    <row r="231" spans="1:11">
      <c r="K231" s="1" t="s">
        <v>2189</v>
      </c>
    </row>
    <row r="232" spans="1:11">
      <c r="B232" s="21" t="s">
        <v>125</v>
      </c>
      <c r="F232" s="1" t="s">
        <v>254</v>
      </c>
      <c r="K232" s="1" t="s">
        <v>2190</v>
      </c>
    </row>
    <row r="233" spans="1:11">
      <c r="C233" s="64">
        <v>1000</v>
      </c>
      <c r="D233" s="21">
        <v>500</v>
      </c>
      <c r="F233" s="1" t="s">
        <v>255</v>
      </c>
    </row>
    <row r="234" spans="1:11">
      <c r="A234" s="1" t="s">
        <v>604</v>
      </c>
      <c r="F234" s="70"/>
      <c r="G234" s="71"/>
      <c r="H234" s="71" t="s">
        <v>256</v>
      </c>
      <c r="I234" s="72"/>
    </row>
    <row r="235" spans="1:11">
      <c r="A235" s="1" t="s">
        <v>217</v>
      </c>
      <c r="F235" s="73" t="s">
        <v>257</v>
      </c>
      <c r="G235" s="75"/>
      <c r="H235" s="75"/>
      <c r="I235" s="76"/>
    </row>
    <row r="236" spans="1:11">
      <c r="A236" s="1" t="s">
        <v>259</v>
      </c>
      <c r="F236" s="1" t="s">
        <v>2191</v>
      </c>
    </row>
    <row r="237" spans="1:11">
      <c r="E237" s="1" t="s">
        <v>2192</v>
      </c>
      <c r="F237" s="1" t="s">
        <v>258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06E688-BAD7-A943-BC48-0F33590F73FA}">
  <dimension ref="A1:Z858"/>
  <sheetViews>
    <sheetView rightToLeft="1" zoomScale="125" zoomScaleNormal="100" workbookViewId="0">
      <selection activeCell="E31" sqref="E31"/>
    </sheetView>
  </sheetViews>
  <sheetFormatPr baseColWidth="10" defaultRowHeight="16"/>
  <cols>
    <col min="1" max="16384" width="10.83203125" style="1"/>
  </cols>
  <sheetData>
    <row r="1" spans="1:8">
      <c r="A1" s="4" t="s">
        <v>2193</v>
      </c>
      <c r="B1" s="5"/>
      <c r="C1" s="5"/>
      <c r="D1" s="5"/>
      <c r="E1" s="5"/>
      <c r="F1" s="5"/>
      <c r="G1" s="5"/>
      <c r="H1" s="6"/>
    </row>
    <row r="2" spans="1:8">
      <c r="A2" s="7"/>
      <c r="C2" s="1" t="s">
        <v>151</v>
      </c>
      <c r="H2" s="8"/>
    </row>
    <row r="3" spans="1:8">
      <c r="A3" s="7"/>
      <c r="C3" s="1" t="s">
        <v>152</v>
      </c>
      <c r="H3" s="8"/>
    </row>
    <row r="4" spans="1:8">
      <c r="A4" s="7"/>
      <c r="C4" s="1" t="s">
        <v>153</v>
      </c>
      <c r="H4" s="8"/>
    </row>
    <row r="5" spans="1:8" ht="17" thickBot="1">
      <c r="A5" s="9"/>
      <c r="B5" s="10"/>
      <c r="C5" s="10"/>
      <c r="D5" s="10"/>
      <c r="E5" s="10"/>
      <c r="F5" s="10"/>
      <c r="G5" s="10"/>
      <c r="H5" s="11" t="s">
        <v>17</v>
      </c>
    </row>
    <row r="6" spans="1:8" ht="17" thickBot="1"/>
    <row r="7" spans="1:8">
      <c r="A7" s="4" t="s">
        <v>304</v>
      </c>
      <c r="B7" s="5"/>
      <c r="C7" s="5"/>
      <c r="D7" s="5"/>
      <c r="E7" s="5"/>
      <c r="F7" s="5"/>
      <c r="G7" s="5"/>
      <c r="H7" s="6"/>
    </row>
    <row r="8" spans="1:8">
      <c r="A8" s="7" t="s">
        <v>305</v>
      </c>
      <c r="H8" s="8"/>
    </row>
    <row r="9" spans="1:8">
      <c r="A9" s="7" t="s">
        <v>306</v>
      </c>
      <c r="H9" s="8"/>
    </row>
    <row r="10" spans="1:8">
      <c r="A10" s="7" t="s">
        <v>307</v>
      </c>
      <c r="H10" s="8"/>
    </row>
    <row r="11" spans="1:8">
      <c r="A11" s="7" t="s">
        <v>308</v>
      </c>
      <c r="H11" s="8"/>
    </row>
    <row r="12" spans="1:8">
      <c r="A12" s="7" t="s">
        <v>309</v>
      </c>
      <c r="H12" s="8"/>
    </row>
    <row r="13" spans="1:8">
      <c r="A13" s="7" t="s">
        <v>310</v>
      </c>
      <c r="H13" s="8"/>
    </row>
    <row r="14" spans="1:8">
      <c r="A14" s="7" t="s">
        <v>311</v>
      </c>
      <c r="H14" s="8"/>
    </row>
    <row r="15" spans="1:8" ht="17" thickBot="1">
      <c r="A15" s="9" t="s">
        <v>312</v>
      </c>
      <c r="B15" s="10"/>
      <c r="C15" s="10"/>
      <c r="D15" s="10"/>
      <c r="E15" s="10"/>
      <c r="F15" s="10"/>
      <c r="G15" s="10"/>
      <c r="H15" s="11"/>
    </row>
    <row r="17" spans="1:8">
      <c r="A17" s="13" t="s">
        <v>303</v>
      </c>
      <c r="B17" s="3"/>
      <c r="C17" s="3"/>
      <c r="D17" s="3"/>
      <c r="E17" s="3"/>
      <c r="F17" s="3"/>
      <c r="G17" s="3"/>
      <c r="H17" s="3"/>
    </row>
    <row r="18" spans="1:8">
      <c r="A18" s="1" t="s">
        <v>260</v>
      </c>
    </row>
    <row r="19" spans="1:8">
      <c r="A19" s="1" t="s">
        <v>261</v>
      </c>
    </row>
    <row r="20" spans="1:8">
      <c r="A20" s="1" t="s">
        <v>263</v>
      </c>
    </row>
    <row r="21" spans="1:8">
      <c r="A21" s="1" t="s">
        <v>264</v>
      </c>
    </row>
    <row r="23" spans="1:8">
      <c r="B23" s="14"/>
      <c r="C23" s="24" t="s">
        <v>125</v>
      </c>
      <c r="D23" s="24" t="s">
        <v>124</v>
      </c>
    </row>
    <row r="24" spans="1:8">
      <c r="B24" s="14" t="s">
        <v>262</v>
      </c>
      <c r="C24" s="24">
        <v>500</v>
      </c>
      <c r="D24" s="24">
        <v>200</v>
      </c>
    </row>
    <row r="25" spans="1:8">
      <c r="B25" s="14" t="s">
        <v>265</v>
      </c>
      <c r="C25" s="24">
        <v>100</v>
      </c>
      <c r="D25" s="24">
        <v>80</v>
      </c>
    </row>
    <row r="27" spans="1:8">
      <c r="A27" s="1" t="s">
        <v>266</v>
      </c>
    </row>
    <row r="28" spans="1:8">
      <c r="A28" s="1" t="s">
        <v>267</v>
      </c>
    </row>
    <row r="29" spans="1:8">
      <c r="A29" s="1" t="s">
        <v>268</v>
      </c>
    </row>
    <row r="30" spans="1:8">
      <c r="A30" s="1" t="s">
        <v>269</v>
      </c>
    </row>
    <row r="31" spans="1:8">
      <c r="A31" s="1" t="s">
        <v>270</v>
      </c>
    </row>
    <row r="33" spans="1:8">
      <c r="A33" s="12" t="s">
        <v>271</v>
      </c>
    </row>
    <row r="35" spans="1:8">
      <c r="A35" s="77" t="s">
        <v>267</v>
      </c>
      <c r="B35" s="77"/>
      <c r="C35" s="77"/>
      <c r="D35" s="77"/>
      <c r="E35" s="77"/>
      <c r="F35" s="77"/>
      <c r="G35" s="77"/>
      <c r="H35" s="77"/>
    </row>
    <row r="37" spans="1:8">
      <c r="A37" s="1" t="s">
        <v>314</v>
      </c>
    </row>
    <row r="38" spans="1:8">
      <c r="F38" s="24" t="s">
        <v>319</v>
      </c>
      <c r="G38" s="24" t="s">
        <v>320</v>
      </c>
      <c r="H38" s="24" t="s">
        <v>324</v>
      </c>
    </row>
    <row r="39" spans="1:8">
      <c r="F39" s="24" t="s">
        <v>318</v>
      </c>
      <c r="G39" s="24" t="s">
        <v>321</v>
      </c>
      <c r="H39" s="24" t="s">
        <v>325</v>
      </c>
    </row>
    <row r="40" spans="1:8">
      <c r="B40" s="14"/>
      <c r="C40" s="24" t="s">
        <v>177</v>
      </c>
      <c r="D40" s="24" t="s">
        <v>316</v>
      </c>
      <c r="E40" s="24" t="s">
        <v>317</v>
      </c>
      <c r="F40" s="24" t="s">
        <v>71</v>
      </c>
      <c r="G40" s="24" t="s">
        <v>73</v>
      </c>
      <c r="H40" s="24" t="s">
        <v>326</v>
      </c>
    </row>
    <row r="41" spans="1:8">
      <c r="B41" s="82" t="s">
        <v>315</v>
      </c>
      <c r="C41" s="65">
        <v>400</v>
      </c>
      <c r="D41" s="65">
        <v>500</v>
      </c>
      <c r="E41" s="65">
        <v>200</v>
      </c>
      <c r="F41" s="80">
        <f>400*500</f>
        <v>200000</v>
      </c>
      <c r="G41" s="80">
        <f>400*200</f>
        <v>80000</v>
      </c>
      <c r="H41" s="24">
        <f>200/500</f>
        <v>0.4</v>
      </c>
    </row>
    <row r="42" spans="1:8">
      <c r="B42" s="83" t="s">
        <v>322</v>
      </c>
      <c r="C42" s="65">
        <v>200</v>
      </c>
      <c r="D42" s="65">
        <v>100</v>
      </c>
      <c r="E42" s="65">
        <v>80</v>
      </c>
      <c r="F42" s="81">
        <f>200*100</f>
        <v>20000</v>
      </c>
      <c r="G42" s="81">
        <f>200*80</f>
        <v>16000</v>
      </c>
      <c r="H42" s="24">
        <f>80/100</f>
        <v>0.8</v>
      </c>
    </row>
    <row r="43" spans="1:8" ht="17" thickBot="1">
      <c r="B43" s="86" t="s">
        <v>333</v>
      </c>
      <c r="C43" s="85"/>
      <c r="E43" s="85"/>
      <c r="F43" s="87">
        <f>200000+20000</f>
        <v>220000</v>
      </c>
      <c r="G43" s="87">
        <f>80000+16000</f>
        <v>96000</v>
      </c>
      <c r="H43" s="21"/>
    </row>
    <row r="44" spans="1:8" ht="17" thickTop="1"/>
    <row r="45" spans="1:8">
      <c r="A45" s="1" t="s">
        <v>272</v>
      </c>
    </row>
    <row r="47" spans="1:8">
      <c r="A47" s="1" t="s">
        <v>273</v>
      </c>
    </row>
    <row r="49" spans="1:12">
      <c r="A49" s="1" t="s">
        <v>274</v>
      </c>
    </row>
    <row r="51" spans="1:12">
      <c r="A51" s="1" t="s">
        <v>275</v>
      </c>
    </row>
    <row r="53" spans="1:12">
      <c r="A53" s="1" t="s">
        <v>276</v>
      </c>
    </row>
    <row r="54" spans="1:12">
      <c r="A54" s="1" t="s">
        <v>277</v>
      </c>
    </row>
    <row r="55" spans="1:12">
      <c r="A55" s="1" t="s">
        <v>278</v>
      </c>
    </row>
    <row r="56" spans="1:12">
      <c r="A56" s="1" t="s">
        <v>279</v>
      </c>
    </row>
    <row r="57" spans="1:12">
      <c r="A57" s="1" t="s">
        <v>280</v>
      </c>
    </row>
    <row r="58" spans="1:12">
      <c r="A58" s="1" t="s">
        <v>281</v>
      </c>
    </row>
    <row r="61" spans="1:12">
      <c r="A61" s="88" t="s">
        <v>334</v>
      </c>
      <c r="G61" s="84" t="s">
        <v>322</v>
      </c>
      <c r="L61" s="18" t="s">
        <v>323</v>
      </c>
    </row>
    <row r="62" spans="1:12">
      <c r="A62" s="1" t="s">
        <v>335</v>
      </c>
      <c r="G62" s="1" t="s">
        <v>330</v>
      </c>
      <c r="L62" s="1" t="s">
        <v>327</v>
      </c>
    </row>
    <row r="63" spans="1:12">
      <c r="A63" s="1" t="s">
        <v>336</v>
      </c>
      <c r="G63" s="1" t="s">
        <v>331</v>
      </c>
      <c r="L63" s="1" t="s">
        <v>328</v>
      </c>
    </row>
    <row r="64" spans="1:12">
      <c r="A64" s="1" t="s">
        <v>337</v>
      </c>
      <c r="G64" s="1" t="s">
        <v>332</v>
      </c>
      <c r="L64" s="1" t="s">
        <v>329</v>
      </c>
    </row>
    <row r="65" spans="1:9">
      <c r="A65" s="1" t="s">
        <v>338</v>
      </c>
    </row>
    <row r="66" spans="1:9">
      <c r="A66" s="1" t="s">
        <v>339</v>
      </c>
    </row>
    <row r="67" spans="1:9">
      <c r="A67" s="1" t="s">
        <v>340</v>
      </c>
    </row>
    <row r="68" spans="1:9">
      <c r="A68" s="1" t="s">
        <v>341</v>
      </c>
    </row>
    <row r="69" spans="1:9">
      <c r="A69" s="1" t="s">
        <v>342</v>
      </c>
    </row>
    <row r="70" spans="1:9">
      <c r="A70" s="1" t="s">
        <v>343</v>
      </c>
    </row>
    <row r="71" spans="1:9">
      <c r="A71" s="18" t="s">
        <v>363</v>
      </c>
    </row>
    <row r="73" spans="1:9">
      <c r="C73" s="286"/>
      <c r="D73" s="286"/>
      <c r="E73" s="286"/>
    </row>
    <row r="78" spans="1:9">
      <c r="C78" s="1" t="s">
        <v>344</v>
      </c>
    </row>
    <row r="79" spans="1:9">
      <c r="B79" s="1" t="s">
        <v>364</v>
      </c>
      <c r="C79" s="1" t="s">
        <v>345</v>
      </c>
      <c r="I79" s="1" t="s">
        <v>353</v>
      </c>
    </row>
    <row r="80" spans="1:9">
      <c r="C80" s="1" t="s">
        <v>346</v>
      </c>
      <c r="I80" s="1" t="s">
        <v>354</v>
      </c>
    </row>
    <row r="81" spans="1:9">
      <c r="C81" s="1" t="s">
        <v>347</v>
      </c>
      <c r="I81" s="1" t="s">
        <v>355</v>
      </c>
    </row>
    <row r="82" spans="1:9">
      <c r="C82" s="14"/>
      <c r="D82" s="24" t="s">
        <v>177</v>
      </c>
      <c r="E82" s="24" t="s">
        <v>316</v>
      </c>
      <c r="F82" s="14" t="s">
        <v>348</v>
      </c>
      <c r="I82" s="1" t="s">
        <v>356</v>
      </c>
    </row>
    <row r="83" spans="1:9">
      <c r="C83" s="82" t="s">
        <v>315</v>
      </c>
      <c r="D83" s="65">
        <v>400</v>
      </c>
      <c r="E83" s="65">
        <v>500</v>
      </c>
      <c r="F83" s="89">
        <f>500*400</f>
        <v>200000</v>
      </c>
    </row>
    <row r="84" spans="1:9">
      <c r="C84" s="18"/>
      <c r="D84" s="85"/>
      <c r="E84" s="85"/>
      <c r="F84" s="90"/>
    </row>
    <row r="85" spans="1:9">
      <c r="C85" s="91" t="s">
        <v>349</v>
      </c>
      <c r="D85" s="85"/>
      <c r="E85" s="85"/>
      <c r="F85" s="90"/>
    </row>
    <row r="86" spans="1:9">
      <c r="C86" s="91" t="s">
        <v>350</v>
      </c>
      <c r="D86" s="85"/>
      <c r="E86" s="85"/>
      <c r="F86" s="90"/>
      <c r="I86" s="1" t="s">
        <v>357</v>
      </c>
    </row>
    <row r="87" spans="1:9">
      <c r="C87" s="14"/>
      <c r="D87" s="24" t="s">
        <v>177</v>
      </c>
      <c r="E87" s="24" t="s">
        <v>351</v>
      </c>
      <c r="F87" s="14" t="s">
        <v>352</v>
      </c>
    </row>
    <row r="88" spans="1:9">
      <c r="C88" s="83" t="s">
        <v>322</v>
      </c>
      <c r="D88" s="65">
        <v>200</v>
      </c>
      <c r="E88" s="65">
        <v>80</v>
      </c>
      <c r="F88" s="89">
        <f>200*80</f>
        <v>16000</v>
      </c>
      <c r="I88" s="1" t="s">
        <v>358</v>
      </c>
    </row>
    <row r="91" spans="1:9">
      <c r="A91" s="77" t="s">
        <v>268</v>
      </c>
      <c r="B91" s="77"/>
      <c r="C91" s="77"/>
      <c r="D91" s="77"/>
      <c r="E91" s="77"/>
      <c r="F91" s="77"/>
      <c r="G91" s="77"/>
      <c r="H91" s="77"/>
    </row>
    <row r="93" spans="1:9">
      <c r="A93" s="1" t="s">
        <v>282</v>
      </c>
    </row>
    <row r="94" spans="1:9">
      <c r="A94" s="1" t="s">
        <v>283</v>
      </c>
    </row>
    <row r="114" spans="1:8">
      <c r="B114" s="1" t="s">
        <v>359</v>
      </c>
    </row>
    <row r="115" spans="1:8">
      <c r="B115" s="1" t="s">
        <v>360</v>
      </c>
    </row>
    <row r="116" spans="1:8">
      <c r="B116" s="1" t="s">
        <v>361</v>
      </c>
    </row>
    <row r="118" spans="1:8">
      <c r="B118" s="1" t="s">
        <v>362</v>
      </c>
    </row>
    <row r="122" spans="1:8">
      <c r="A122" s="77" t="s">
        <v>269</v>
      </c>
      <c r="B122" s="77"/>
      <c r="C122" s="77"/>
      <c r="D122" s="77"/>
      <c r="E122" s="77"/>
      <c r="F122" s="77"/>
      <c r="G122" s="77"/>
      <c r="H122" s="77"/>
    </row>
    <row r="124" spans="1:8">
      <c r="A124" s="1" t="s">
        <v>284</v>
      </c>
    </row>
    <row r="125" spans="1:8">
      <c r="A125" s="1" t="s">
        <v>287</v>
      </c>
    </row>
    <row r="126" spans="1:8">
      <c r="A126" s="1" t="s">
        <v>285</v>
      </c>
    </row>
    <row r="127" spans="1:8">
      <c r="A127" s="1" t="s">
        <v>286</v>
      </c>
    </row>
    <row r="131" spans="7:11">
      <c r="G131" s="1" t="s">
        <v>365</v>
      </c>
    </row>
    <row r="132" spans="7:11">
      <c r="G132" s="1" t="s">
        <v>366</v>
      </c>
    </row>
    <row r="133" spans="7:11">
      <c r="G133" s="1" t="s">
        <v>367</v>
      </c>
    </row>
    <row r="134" spans="7:11">
      <c r="G134" s="1" t="s">
        <v>368</v>
      </c>
    </row>
    <row r="135" spans="7:11">
      <c r="G135" s="1" t="s">
        <v>369</v>
      </c>
    </row>
    <row r="137" spans="7:11">
      <c r="G137" s="1" t="s">
        <v>313</v>
      </c>
    </row>
    <row r="138" spans="7:11">
      <c r="G138" s="14"/>
      <c r="H138" s="24" t="s">
        <v>177</v>
      </c>
      <c r="I138" s="24" t="s">
        <v>316</v>
      </c>
      <c r="J138" s="14" t="s">
        <v>348</v>
      </c>
    </row>
    <row r="139" spans="7:11">
      <c r="G139" s="82" t="s">
        <v>315</v>
      </c>
      <c r="H139" s="65">
        <v>400</v>
      </c>
      <c r="I139" s="92">
        <v>500</v>
      </c>
      <c r="J139" s="89">
        <f>500*400</f>
        <v>200000</v>
      </c>
    </row>
    <row r="140" spans="7:11">
      <c r="G140" s="84" t="s">
        <v>322</v>
      </c>
      <c r="H140" s="26">
        <f>9000/100</f>
        <v>90</v>
      </c>
      <c r="I140" s="24">
        <v>100</v>
      </c>
      <c r="J140" s="79">
        <v>9000</v>
      </c>
      <c r="K140" s="1" t="s">
        <v>370</v>
      </c>
    </row>
    <row r="141" spans="7:11">
      <c r="J141" s="89">
        <f>J139+J140</f>
        <v>209000</v>
      </c>
      <c r="K141" s="1" t="s">
        <v>371</v>
      </c>
    </row>
    <row r="143" spans="7:11">
      <c r="G143" s="1" t="s">
        <v>372</v>
      </c>
    </row>
    <row r="144" spans="7:11">
      <c r="G144" s="1" t="s">
        <v>373</v>
      </c>
    </row>
    <row r="145" spans="7:13">
      <c r="G145" s="1" t="s">
        <v>374</v>
      </c>
    </row>
    <row r="146" spans="7:13">
      <c r="G146" s="1" t="s">
        <v>375</v>
      </c>
      <c r="K146" s="1" t="s">
        <v>376</v>
      </c>
    </row>
    <row r="147" spans="7:13">
      <c r="G147" s="1" t="s">
        <v>377</v>
      </c>
    </row>
    <row r="148" spans="7:13">
      <c r="G148" s="1" t="s">
        <v>378</v>
      </c>
    </row>
    <row r="149" spans="7:13">
      <c r="G149" s="1" t="s">
        <v>379</v>
      </c>
      <c r="M149" s="1" t="s">
        <v>380</v>
      </c>
    </row>
    <row r="151" spans="7:13">
      <c r="G151" s="1" t="s">
        <v>381</v>
      </c>
      <c r="I151" s="1">
        <v>200</v>
      </c>
      <c r="J151" s="1" t="s">
        <v>35</v>
      </c>
    </row>
    <row r="152" spans="7:13">
      <c r="G152" s="1" t="s">
        <v>382</v>
      </c>
      <c r="I152" s="1">
        <v>90</v>
      </c>
      <c r="J152" s="1" t="s">
        <v>35</v>
      </c>
    </row>
    <row r="153" spans="7:13">
      <c r="G153" s="1" t="s">
        <v>383</v>
      </c>
      <c r="I153" s="1">
        <f>I151-I152</f>
        <v>110</v>
      </c>
      <c r="J153" s="1" t="s">
        <v>35</v>
      </c>
    </row>
    <row r="155" spans="7:13">
      <c r="G155" s="24"/>
      <c r="H155" s="24" t="s">
        <v>177</v>
      </c>
      <c r="I155" s="24" t="s">
        <v>384</v>
      </c>
    </row>
    <row r="156" spans="7:13">
      <c r="G156" s="63" t="s">
        <v>315</v>
      </c>
      <c r="H156" s="65">
        <v>400</v>
      </c>
      <c r="I156" s="24" t="s">
        <v>125</v>
      </c>
    </row>
    <row r="157" spans="7:13">
      <c r="G157" s="93" t="s">
        <v>322</v>
      </c>
      <c r="H157" s="26">
        <f>9000/100</f>
        <v>90</v>
      </c>
      <c r="I157" s="24" t="s">
        <v>125</v>
      </c>
    </row>
    <row r="158" spans="7:13">
      <c r="G158" s="94" t="s">
        <v>322</v>
      </c>
      <c r="H158" s="94">
        <v>110</v>
      </c>
      <c r="I158" s="24" t="s">
        <v>124</v>
      </c>
    </row>
    <row r="161" spans="1:9">
      <c r="A161" s="77" t="s">
        <v>270</v>
      </c>
      <c r="B161" s="77"/>
      <c r="C161" s="77"/>
      <c r="D161" s="77"/>
      <c r="E161" s="77"/>
      <c r="F161" s="77"/>
      <c r="G161" s="77"/>
      <c r="H161" s="77"/>
    </row>
    <row r="162" spans="1:9">
      <c r="A162" s="1" t="s">
        <v>288</v>
      </c>
    </row>
    <row r="163" spans="1:9">
      <c r="A163" s="1" t="s">
        <v>289</v>
      </c>
    </row>
    <row r="168" spans="1:9">
      <c r="G168" s="1" t="s">
        <v>385</v>
      </c>
    </row>
    <row r="169" spans="1:9">
      <c r="G169" s="1" t="s">
        <v>386</v>
      </c>
    </row>
    <row r="171" spans="1:9">
      <c r="G171" s="1" t="s">
        <v>387</v>
      </c>
    </row>
    <row r="172" spans="1:9">
      <c r="G172" s="1" t="s">
        <v>388</v>
      </c>
    </row>
    <row r="173" spans="1:9">
      <c r="H173" s="69">
        <v>1.25</v>
      </c>
      <c r="I173" s="1" t="s">
        <v>389</v>
      </c>
    </row>
    <row r="175" spans="1:9">
      <c r="G175" s="1" t="s">
        <v>390</v>
      </c>
    </row>
    <row r="176" spans="1:9">
      <c r="G176" s="1" t="s">
        <v>391</v>
      </c>
    </row>
    <row r="177" spans="1:10">
      <c r="G177" s="1" t="s">
        <v>392</v>
      </c>
    </row>
    <row r="178" spans="1:10">
      <c r="G178" s="1" t="s">
        <v>393</v>
      </c>
    </row>
    <row r="179" spans="1:10">
      <c r="G179" s="1" t="s">
        <v>394</v>
      </c>
    </row>
    <row r="180" spans="1:10">
      <c r="G180" s="1" t="s">
        <v>395</v>
      </c>
    </row>
    <row r="182" spans="1:10">
      <c r="G182" s="1" t="s">
        <v>396</v>
      </c>
    </row>
    <row r="183" spans="1:10">
      <c r="G183" s="1" t="s">
        <v>399</v>
      </c>
    </row>
    <row r="184" spans="1:10">
      <c r="G184" s="1" t="s">
        <v>397</v>
      </c>
      <c r="I184" s="1">
        <v>2.5</v>
      </c>
      <c r="J184" s="1" t="s">
        <v>398</v>
      </c>
    </row>
    <row r="187" spans="1:10">
      <c r="A187" s="13" t="s">
        <v>290</v>
      </c>
      <c r="B187" s="3"/>
      <c r="C187" s="3"/>
      <c r="D187" s="3"/>
      <c r="E187" s="3"/>
      <c r="F187" s="3"/>
      <c r="G187" s="3"/>
      <c r="H187" s="3"/>
    </row>
    <row r="188" spans="1:10" ht="17" thickBot="1">
      <c r="A188" s="1" t="s">
        <v>291</v>
      </c>
    </row>
    <row r="189" spans="1:10">
      <c r="A189" s="1" t="s">
        <v>400</v>
      </c>
      <c r="G189" s="4" t="s">
        <v>402</v>
      </c>
      <c r="H189" s="5"/>
      <c r="I189" s="6"/>
    </row>
    <row r="190" spans="1:10">
      <c r="A190" s="1" t="s">
        <v>401</v>
      </c>
      <c r="G190" s="7" t="s">
        <v>403</v>
      </c>
      <c r="I190" s="8"/>
    </row>
    <row r="191" spans="1:10">
      <c r="A191" s="1" t="s">
        <v>292</v>
      </c>
      <c r="G191" s="7" t="s">
        <v>404</v>
      </c>
      <c r="I191" s="8"/>
    </row>
    <row r="192" spans="1:10" ht="17" thickBot="1">
      <c r="G192" s="9" t="s">
        <v>405</v>
      </c>
      <c r="H192" s="10"/>
      <c r="I192" s="11"/>
    </row>
    <row r="193" spans="1:17">
      <c r="A193" s="1" t="s">
        <v>266</v>
      </c>
    </row>
    <row r="194" spans="1:17">
      <c r="A194" s="1" t="s">
        <v>293</v>
      </c>
    </row>
    <row r="195" spans="1:17">
      <c r="A195" s="1" t="s">
        <v>294</v>
      </c>
    </row>
    <row r="200" spans="1:17" ht="17" thickBot="1"/>
    <row r="201" spans="1:17">
      <c r="A201" s="77" t="s">
        <v>293</v>
      </c>
      <c r="B201" s="77"/>
      <c r="C201" s="77"/>
      <c r="D201" s="77"/>
      <c r="E201" s="77"/>
      <c r="F201" s="77"/>
      <c r="G201" s="77"/>
      <c r="H201" s="77"/>
      <c r="K201" s="4" t="s">
        <v>400</v>
      </c>
      <c r="L201" s="5"/>
      <c r="M201" s="5"/>
      <c r="N201" s="5"/>
      <c r="O201" s="6"/>
    </row>
    <row r="202" spans="1:17">
      <c r="A202" s="1" t="s">
        <v>295</v>
      </c>
      <c r="K202" s="7" t="s">
        <v>401</v>
      </c>
      <c r="O202" s="8"/>
    </row>
    <row r="203" spans="1:17" ht="17" thickBot="1">
      <c r="A203" s="1" t="s">
        <v>296</v>
      </c>
      <c r="K203" s="9" t="s">
        <v>292</v>
      </c>
      <c r="L203" s="10"/>
      <c r="M203" s="10"/>
      <c r="N203" s="10"/>
      <c r="O203" s="11"/>
    </row>
    <row r="204" spans="1:17">
      <c r="A204" s="1" t="s">
        <v>297</v>
      </c>
    </row>
    <row r="205" spans="1:17">
      <c r="A205" s="1" t="s">
        <v>300</v>
      </c>
      <c r="K205" s="24"/>
      <c r="L205" s="24" t="s">
        <v>420</v>
      </c>
      <c r="M205" s="24" t="s">
        <v>420</v>
      </c>
      <c r="N205" s="14" t="s">
        <v>423</v>
      </c>
      <c r="O205" s="14" t="s">
        <v>425</v>
      </c>
      <c r="P205" s="94" t="s">
        <v>427</v>
      </c>
      <c r="Q205" s="94" t="s">
        <v>429</v>
      </c>
    </row>
    <row r="206" spans="1:17">
      <c r="A206" s="1" t="s">
        <v>298</v>
      </c>
      <c r="K206" s="24" t="s">
        <v>419</v>
      </c>
      <c r="L206" s="26" t="s">
        <v>421</v>
      </c>
      <c r="M206" s="98" t="s">
        <v>422</v>
      </c>
      <c r="N206" s="15" t="s">
        <v>424</v>
      </c>
      <c r="O206" s="99" t="s">
        <v>426</v>
      </c>
      <c r="P206" s="94" t="s">
        <v>428</v>
      </c>
      <c r="Q206" s="94" t="s">
        <v>426</v>
      </c>
    </row>
    <row r="207" spans="1:17">
      <c r="A207" s="1" t="s">
        <v>299</v>
      </c>
      <c r="K207" s="24" t="s">
        <v>125</v>
      </c>
      <c r="L207" s="26">
        <v>4</v>
      </c>
      <c r="M207" s="98">
        <v>2</v>
      </c>
      <c r="N207" s="287">
        <v>2000</v>
      </c>
      <c r="O207" s="289">
        <v>3000</v>
      </c>
      <c r="P207" s="94">
        <f>N207/L207</f>
        <v>500</v>
      </c>
      <c r="Q207" s="94">
        <f>O207/M207</f>
        <v>1500</v>
      </c>
    </row>
    <row r="208" spans="1:17">
      <c r="K208" s="24" t="s">
        <v>124</v>
      </c>
      <c r="L208" s="26">
        <v>1</v>
      </c>
      <c r="M208" s="98">
        <v>5</v>
      </c>
      <c r="N208" s="288"/>
      <c r="O208" s="290"/>
      <c r="P208" s="94">
        <f>N207/L208</f>
        <v>2000</v>
      </c>
      <c r="Q208" s="94">
        <f>O207/M208</f>
        <v>600</v>
      </c>
    </row>
    <row r="214" spans="2:15" ht="17" thickBot="1"/>
    <row r="215" spans="2:15" ht="17" thickBot="1">
      <c r="B215" s="95" t="s">
        <v>430</v>
      </c>
      <c r="C215" s="96"/>
      <c r="D215" s="97"/>
      <c r="G215" s="95" t="s">
        <v>407</v>
      </c>
      <c r="H215" s="96"/>
      <c r="I215" s="97"/>
      <c r="M215" s="95" t="s">
        <v>406</v>
      </c>
      <c r="N215" s="96"/>
      <c r="O215" s="97"/>
    </row>
    <row r="216" spans="2:15">
      <c r="B216" s="1" t="s">
        <v>431</v>
      </c>
      <c r="I216" s="1" t="s">
        <v>415</v>
      </c>
      <c r="M216" s="1" t="s">
        <v>408</v>
      </c>
    </row>
    <row r="217" spans="2:15">
      <c r="B217" s="1" t="s">
        <v>432</v>
      </c>
      <c r="I217" s="1" t="s">
        <v>416</v>
      </c>
      <c r="M217" s="1" t="s">
        <v>409</v>
      </c>
    </row>
    <row r="218" spans="2:15">
      <c r="B218" s="1" t="s">
        <v>433</v>
      </c>
      <c r="M218" s="1" t="s">
        <v>410</v>
      </c>
    </row>
    <row r="219" spans="2:15">
      <c r="N219" s="1" t="s">
        <v>411</v>
      </c>
    </row>
    <row r="221" spans="2:15">
      <c r="M221" s="1" t="s">
        <v>408</v>
      </c>
    </row>
    <row r="222" spans="2:15">
      <c r="M222" s="1" t="s">
        <v>412</v>
      </c>
    </row>
    <row r="223" spans="2:15">
      <c r="M223" s="1" t="s">
        <v>413</v>
      </c>
    </row>
    <row r="224" spans="2:15">
      <c r="N224" s="1" t="s">
        <v>414</v>
      </c>
    </row>
    <row r="234" spans="2:13" ht="17" thickBot="1"/>
    <row r="235" spans="2:13" ht="17" thickBot="1">
      <c r="B235" s="4" t="s">
        <v>434</v>
      </c>
      <c r="C235" s="5"/>
      <c r="D235" s="6"/>
      <c r="H235" s="95" t="s">
        <v>417</v>
      </c>
      <c r="I235" s="96"/>
      <c r="J235" s="96"/>
      <c r="K235" s="96"/>
      <c r="L235" s="96"/>
      <c r="M235" s="97"/>
    </row>
    <row r="236" spans="2:13">
      <c r="B236" s="7" t="s">
        <v>435</v>
      </c>
      <c r="D236" s="8"/>
    </row>
    <row r="237" spans="2:13" ht="17" thickBot="1">
      <c r="B237" s="9" t="s">
        <v>436</v>
      </c>
      <c r="C237" s="10"/>
      <c r="D237" s="11"/>
    </row>
    <row r="240" spans="2:13">
      <c r="H240" s="1" t="s">
        <v>418</v>
      </c>
    </row>
    <row r="253" spans="1:8">
      <c r="A253" s="77" t="s">
        <v>294</v>
      </c>
      <c r="B253" s="77"/>
      <c r="C253" s="77"/>
      <c r="D253" s="77"/>
      <c r="E253" s="77"/>
      <c r="F253" s="77"/>
      <c r="G253" s="77"/>
      <c r="H253" s="77"/>
    </row>
    <row r="254" spans="1:8">
      <c r="A254" s="1" t="s">
        <v>301</v>
      </c>
    </row>
    <row r="255" spans="1:8">
      <c r="A255" s="1" t="s">
        <v>302</v>
      </c>
    </row>
    <row r="256" spans="1:8" ht="17" thickBot="1"/>
    <row r="257" spans="2:13" ht="17" thickBot="1">
      <c r="B257" s="4" t="s">
        <v>434</v>
      </c>
      <c r="C257" s="5"/>
      <c r="D257" s="6"/>
      <c r="H257" s="95" t="s">
        <v>437</v>
      </c>
      <c r="I257" s="96"/>
      <c r="J257" s="96"/>
      <c r="K257" s="96"/>
      <c r="L257" s="96"/>
      <c r="M257" s="97"/>
    </row>
    <row r="258" spans="2:13">
      <c r="B258" s="7" t="s">
        <v>435</v>
      </c>
      <c r="D258" s="8"/>
      <c r="H258" s="1" t="s">
        <v>439</v>
      </c>
    </row>
    <row r="259" spans="2:13" ht="17" thickBot="1">
      <c r="B259" s="9" t="s">
        <v>436</v>
      </c>
      <c r="C259" s="10"/>
      <c r="D259" s="11"/>
      <c r="H259" s="1" t="s">
        <v>438</v>
      </c>
    </row>
    <row r="275" spans="1:8">
      <c r="A275" s="13" t="s">
        <v>440</v>
      </c>
      <c r="B275" s="3"/>
      <c r="C275" s="3"/>
      <c r="D275" s="3"/>
      <c r="E275" s="3"/>
      <c r="F275" s="3"/>
      <c r="G275" s="3"/>
      <c r="H275" s="3"/>
    </row>
    <row r="277" spans="1:8">
      <c r="A277" s="1" t="s">
        <v>441</v>
      </c>
    </row>
    <row r="278" spans="1:8">
      <c r="A278" s="1" t="s">
        <v>442</v>
      </c>
    </row>
    <row r="279" spans="1:8">
      <c r="A279" s="1" t="s">
        <v>443</v>
      </c>
    </row>
    <row r="280" spans="1:8">
      <c r="A280" s="1" t="s">
        <v>444</v>
      </c>
    </row>
    <row r="281" spans="1:8">
      <c r="A281" s="1" t="s">
        <v>445</v>
      </c>
    </row>
    <row r="283" spans="1:8">
      <c r="A283" s="1" t="s">
        <v>446</v>
      </c>
    </row>
    <row r="285" spans="1:8">
      <c r="A285" s="1" t="s">
        <v>271</v>
      </c>
    </row>
    <row r="287" spans="1:8">
      <c r="A287" s="1" t="s">
        <v>447</v>
      </c>
    </row>
    <row r="288" spans="1:8">
      <c r="A288" s="1" t="s">
        <v>448</v>
      </c>
    </row>
    <row r="289" spans="1:26">
      <c r="A289" s="1" t="s">
        <v>449</v>
      </c>
    </row>
    <row r="290" spans="1:26">
      <c r="A290" s="1" t="s">
        <v>452</v>
      </c>
    </row>
    <row r="291" spans="1:26">
      <c r="A291" s="1" t="s">
        <v>453</v>
      </c>
    </row>
    <row r="292" spans="1:26">
      <c r="E292" s="21" t="s">
        <v>237</v>
      </c>
    </row>
    <row r="298" spans="1:26">
      <c r="A298" s="78"/>
      <c r="B298" s="78"/>
      <c r="C298" s="78"/>
      <c r="D298" s="78"/>
      <c r="E298" s="78"/>
      <c r="F298" s="78"/>
      <c r="G298" s="78"/>
      <c r="H298" s="78"/>
      <c r="I298" s="78"/>
      <c r="J298" s="78"/>
      <c r="K298" s="78"/>
      <c r="L298" s="78"/>
      <c r="M298" s="78"/>
      <c r="N298" s="78"/>
      <c r="O298" s="78"/>
      <c r="P298" s="78"/>
      <c r="Q298" s="78"/>
      <c r="R298" s="78"/>
      <c r="S298" s="78"/>
      <c r="T298" s="78"/>
      <c r="U298" s="78"/>
      <c r="V298" s="78"/>
      <c r="W298" s="78"/>
      <c r="X298" s="78"/>
      <c r="Y298" s="78"/>
      <c r="Z298" s="78"/>
    </row>
    <row r="299" spans="1:26">
      <c r="A299" s="78"/>
      <c r="B299" s="78"/>
      <c r="C299" s="78"/>
      <c r="D299" s="78"/>
      <c r="E299" s="78"/>
      <c r="F299" s="78"/>
      <c r="G299" s="78"/>
      <c r="H299" s="78"/>
      <c r="I299" s="78"/>
      <c r="J299" s="78"/>
      <c r="K299" s="78"/>
      <c r="L299" s="78"/>
      <c r="M299" s="78"/>
      <c r="N299" s="78"/>
      <c r="O299" s="78"/>
      <c r="P299" s="78"/>
      <c r="Q299" s="78"/>
      <c r="R299" s="78"/>
      <c r="S299" s="78"/>
      <c r="T299" s="78"/>
      <c r="U299" s="78"/>
      <c r="V299" s="78"/>
      <c r="W299" s="78"/>
      <c r="X299" s="78"/>
      <c r="Y299" s="78"/>
      <c r="Z299" s="78"/>
    </row>
    <row r="300" spans="1:26">
      <c r="A300" s="78"/>
      <c r="C300" s="78"/>
      <c r="D300" s="78"/>
      <c r="E300" s="78"/>
      <c r="F300" s="78"/>
      <c r="G300" s="78"/>
      <c r="H300" s="78"/>
      <c r="I300" s="78"/>
      <c r="J300" s="78"/>
      <c r="K300" s="78"/>
      <c r="L300" s="78"/>
      <c r="M300" s="78"/>
      <c r="N300" s="78"/>
      <c r="O300" s="78"/>
      <c r="P300" s="78"/>
      <c r="Q300" s="78"/>
      <c r="R300" s="78"/>
      <c r="S300" s="78"/>
      <c r="T300" s="78"/>
      <c r="U300" s="78"/>
      <c r="V300" s="78"/>
      <c r="W300" s="78"/>
      <c r="X300" s="78"/>
      <c r="Y300" s="78"/>
      <c r="Z300" s="78"/>
    </row>
    <row r="301" spans="1:26">
      <c r="A301" s="78"/>
      <c r="B301" s="1" t="s">
        <v>238</v>
      </c>
      <c r="C301" s="78"/>
      <c r="D301" s="78"/>
      <c r="E301" s="78"/>
      <c r="F301" s="78"/>
      <c r="G301" s="78"/>
      <c r="H301" s="78"/>
      <c r="I301" s="78"/>
      <c r="J301" s="78"/>
      <c r="K301" s="78"/>
      <c r="L301" s="78"/>
      <c r="M301" s="78"/>
      <c r="N301" s="78"/>
      <c r="O301" s="78"/>
      <c r="P301" s="78"/>
      <c r="Q301" s="78"/>
      <c r="R301" s="78"/>
      <c r="S301" s="78"/>
      <c r="T301" s="78"/>
      <c r="U301" s="78"/>
      <c r="V301" s="78"/>
      <c r="W301" s="78"/>
      <c r="X301" s="78"/>
      <c r="Y301" s="78"/>
      <c r="Z301" s="78"/>
    </row>
    <row r="302" spans="1:26">
      <c r="A302" s="78"/>
      <c r="C302" s="78"/>
      <c r="D302" s="78"/>
      <c r="E302" s="78"/>
      <c r="F302" s="78"/>
      <c r="G302" s="78"/>
      <c r="H302" s="78"/>
      <c r="I302" s="78"/>
      <c r="J302" s="78"/>
      <c r="K302" s="78"/>
      <c r="L302" s="78"/>
      <c r="M302" s="78"/>
      <c r="N302" s="78"/>
      <c r="O302" s="78"/>
      <c r="P302" s="78"/>
      <c r="Q302" s="78"/>
      <c r="R302" s="78"/>
      <c r="S302" s="78"/>
      <c r="T302" s="78"/>
      <c r="U302" s="78"/>
      <c r="V302" s="78"/>
      <c r="W302" s="78"/>
      <c r="X302" s="78"/>
      <c r="Y302" s="78"/>
      <c r="Z302" s="78"/>
    </row>
    <row r="303" spans="1:26">
      <c r="A303" s="78"/>
      <c r="C303" s="78"/>
      <c r="D303" s="78"/>
      <c r="E303" s="78"/>
      <c r="F303" s="78"/>
      <c r="G303" s="78"/>
      <c r="H303" s="78"/>
      <c r="I303" s="78"/>
      <c r="J303" s="78"/>
      <c r="K303" s="78"/>
      <c r="L303" s="78"/>
      <c r="M303" s="78"/>
      <c r="N303" s="78"/>
      <c r="O303" s="78"/>
      <c r="P303" s="78"/>
      <c r="Q303" s="78"/>
      <c r="R303" s="78"/>
      <c r="S303" s="78"/>
      <c r="T303" s="78"/>
      <c r="U303" s="78"/>
      <c r="V303" s="78"/>
      <c r="W303" s="78"/>
      <c r="X303" s="78"/>
      <c r="Y303" s="78"/>
      <c r="Z303" s="78"/>
    </row>
    <row r="304" spans="1:26">
      <c r="A304" s="1" t="s">
        <v>450</v>
      </c>
    </row>
    <row r="305" spans="1:26">
      <c r="A305" s="1" t="s">
        <v>451</v>
      </c>
    </row>
    <row r="306" spans="1:26">
      <c r="A306" s="1" t="s">
        <v>454</v>
      </c>
    </row>
    <row r="307" spans="1:26">
      <c r="A307" s="1" t="s">
        <v>455</v>
      </c>
    </row>
    <row r="308" spans="1:26">
      <c r="A308" s="1" t="s">
        <v>456</v>
      </c>
    </row>
    <row r="309" spans="1:26">
      <c r="A309" s="1" t="s">
        <v>457</v>
      </c>
    </row>
    <row r="310" spans="1:26">
      <c r="A310" s="1" t="s">
        <v>458</v>
      </c>
    </row>
    <row r="311" spans="1:26">
      <c r="A311" s="1" t="s">
        <v>459</v>
      </c>
    </row>
    <row r="314" spans="1:26">
      <c r="E314" s="21" t="s">
        <v>237</v>
      </c>
    </row>
    <row r="315" spans="1:26">
      <c r="G315" s="78"/>
      <c r="H315" s="78"/>
      <c r="I315" s="78"/>
      <c r="J315" s="78"/>
      <c r="K315" s="78"/>
      <c r="L315" s="78"/>
      <c r="M315" s="78"/>
      <c r="N315" s="78"/>
      <c r="O315" s="78"/>
      <c r="P315" s="78"/>
      <c r="Q315" s="78"/>
      <c r="R315" s="78"/>
      <c r="S315" s="78"/>
      <c r="T315" s="78"/>
      <c r="U315" s="78"/>
      <c r="V315" s="78"/>
      <c r="W315" s="78"/>
      <c r="X315" s="78"/>
      <c r="Y315" s="78"/>
      <c r="Z315" s="78"/>
    </row>
    <row r="316" spans="1:26">
      <c r="G316" s="78"/>
      <c r="H316" s="78"/>
      <c r="I316" s="78"/>
      <c r="J316" s="78"/>
      <c r="K316" s="78"/>
      <c r="L316" s="78"/>
      <c r="M316" s="78"/>
      <c r="N316" s="78"/>
      <c r="O316" s="78"/>
      <c r="P316" s="78"/>
      <c r="Q316" s="78"/>
      <c r="R316" s="78"/>
      <c r="S316" s="78"/>
      <c r="T316" s="78"/>
      <c r="U316" s="78"/>
      <c r="V316" s="78"/>
      <c r="W316" s="78"/>
      <c r="X316" s="78"/>
      <c r="Y316" s="78"/>
      <c r="Z316" s="78"/>
    </row>
    <row r="317" spans="1:26">
      <c r="G317" s="78"/>
      <c r="H317" s="78"/>
      <c r="I317" s="78"/>
      <c r="J317" s="78"/>
      <c r="K317" s="78"/>
      <c r="L317" s="78"/>
      <c r="M317" s="78"/>
      <c r="N317" s="78"/>
      <c r="O317" s="78"/>
      <c r="P317" s="78"/>
      <c r="Q317" s="78"/>
      <c r="R317" s="78"/>
      <c r="S317" s="78"/>
      <c r="T317" s="78"/>
      <c r="U317" s="78"/>
      <c r="V317" s="78"/>
      <c r="W317" s="78"/>
      <c r="X317" s="78"/>
      <c r="Y317" s="78"/>
      <c r="Z317" s="78"/>
    </row>
    <row r="318" spans="1:26">
      <c r="G318" s="78"/>
      <c r="H318" s="78"/>
      <c r="I318" s="78"/>
      <c r="J318" s="78"/>
      <c r="K318" s="78"/>
      <c r="L318" s="78"/>
      <c r="M318" s="78"/>
      <c r="N318" s="78"/>
      <c r="O318" s="78"/>
      <c r="P318" s="78"/>
      <c r="Q318" s="78"/>
      <c r="R318" s="78"/>
      <c r="S318" s="78"/>
      <c r="T318" s="78"/>
      <c r="U318" s="78"/>
      <c r="V318" s="78"/>
      <c r="W318" s="78"/>
      <c r="X318" s="78"/>
      <c r="Y318" s="78"/>
      <c r="Z318" s="78"/>
    </row>
    <row r="319" spans="1:26">
      <c r="G319" s="78"/>
      <c r="H319" s="78"/>
      <c r="I319" s="78"/>
      <c r="J319" s="78"/>
      <c r="K319" s="78"/>
      <c r="L319" s="78"/>
      <c r="M319" s="78"/>
      <c r="N319" s="78"/>
      <c r="O319" s="78"/>
      <c r="P319" s="78"/>
      <c r="Q319" s="78"/>
      <c r="R319" s="78"/>
      <c r="S319" s="78"/>
      <c r="T319" s="78"/>
      <c r="U319" s="78"/>
      <c r="V319" s="78"/>
      <c r="W319" s="78"/>
      <c r="X319" s="78"/>
      <c r="Y319" s="78"/>
      <c r="Z319" s="78"/>
    </row>
    <row r="320" spans="1:26">
      <c r="A320" s="78"/>
      <c r="B320" s="78"/>
      <c r="C320" s="78"/>
      <c r="D320" s="78"/>
      <c r="E320" s="78"/>
      <c r="F320" s="78"/>
      <c r="G320" s="78"/>
      <c r="H320" s="78"/>
      <c r="I320" s="78"/>
      <c r="J320" s="78"/>
      <c r="K320" s="78"/>
      <c r="L320" s="78"/>
      <c r="M320" s="78"/>
      <c r="N320" s="78"/>
      <c r="O320" s="78"/>
      <c r="P320" s="78"/>
      <c r="Q320" s="78"/>
      <c r="R320" s="78"/>
      <c r="S320" s="78"/>
      <c r="T320" s="78"/>
      <c r="U320" s="78"/>
      <c r="V320" s="78"/>
      <c r="W320" s="78"/>
      <c r="X320" s="78"/>
      <c r="Y320" s="78"/>
      <c r="Z320" s="78"/>
    </row>
    <row r="321" spans="1:26">
      <c r="A321" s="78"/>
      <c r="B321" s="78"/>
      <c r="C321" s="78"/>
      <c r="D321" s="78"/>
      <c r="E321" s="78"/>
      <c r="F321" s="78"/>
      <c r="G321" s="78"/>
      <c r="H321" s="78"/>
      <c r="I321" s="78"/>
      <c r="J321" s="78"/>
      <c r="K321" s="78"/>
      <c r="L321" s="78"/>
      <c r="M321" s="78"/>
      <c r="N321" s="78"/>
      <c r="O321" s="78"/>
      <c r="P321" s="78"/>
      <c r="Q321" s="78"/>
      <c r="R321" s="78"/>
      <c r="S321" s="78"/>
      <c r="T321" s="78"/>
      <c r="U321" s="78"/>
      <c r="V321" s="78"/>
      <c r="W321" s="78"/>
      <c r="X321" s="78"/>
      <c r="Y321" s="78"/>
      <c r="Z321" s="78"/>
    </row>
    <row r="322" spans="1:26">
      <c r="A322" s="78"/>
      <c r="C322" s="78"/>
      <c r="D322" s="78"/>
      <c r="E322" s="78"/>
      <c r="F322" s="78"/>
      <c r="G322" s="78"/>
      <c r="H322" s="78"/>
      <c r="I322" s="78"/>
      <c r="J322" s="78"/>
      <c r="K322" s="78"/>
      <c r="L322" s="78"/>
      <c r="M322" s="78"/>
      <c r="N322" s="78"/>
      <c r="O322" s="78"/>
      <c r="P322" s="78"/>
      <c r="Q322" s="78"/>
      <c r="R322" s="78"/>
      <c r="S322" s="78"/>
      <c r="T322" s="78"/>
      <c r="U322" s="78"/>
      <c r="V322" s="78"/>
      <c r="W322" s="78"/>
      <c r="X322" s="78"/>
      <c r="Y322" s="78"/>
      <c r="Z322" s="78"/>
    </row>
    <row r="323" spans="1:26">
      <c r="A323" s="78"/>
      <c r="B323" s="1" t="s">
        <v>238</v>
      </c>
      <c r="C323" s="78"/>
      <c r="D323" s="78"/>
      <c r="E323" s="78"/>
      <c r="F323" s="78"/>
      <c r="G323" s="78"/>
      <c r="H323" s="78"/>
      <c r="I323" s="78"/>
      <c r="J323" s="78"/>
      <c r="K323" s="78"/>
      <c r="L323" s="78"/>
      <c r="M323" s="78"/>
      <c r="N323" s="78"/>
      <c r="O323" s="78"/>
      <c r="P323" s="78"/>
      <c r="Q323" s="78"/>
      <c r="R323" s="78"/>
      <c r="S323" s="78"/>
      <c r="T323" s="78"/>
      <c r="U323" s="78"/>
      <c r="V323" s="78"/>
      <c r="W323" s="78"/>
      <c r="X323" s="78"/>
      <c r="Y323" s="78"/>
      <c r="Z323" s="78"/>
    </row>
    <row r="324" spans="1:26">
      <c r="A324" s="78"/>
      <c r="C324" s="78"/>
      <c r="D324" s="78"/>
      <c r="E324" s="78"/>
      <c r="F324" s="78"/>
      <c r="G324" s="78"/>
      <c r="H324" s="78"/>
      <c r="I324" s="78"/>
      <c r="J324" s="78"/>
      <c r="K324" s="78"/>
      <c r="L324" s="78"/>
      <c r="M324" s="78"/>
      <c r="N324" s="78"/>
      <c r="O324" s="78"/>
      <c r="P324" s="78"/>
      <c r="Q324" s="78"/>
      <c r="R324" s="78"/>
      <c r="S324" s="78"/>
      <c r="T324" s="78"/>
      <c r="U324" s="78"/>
      <c r="V324" s="78"/>
      <c r="W324" s="78"/>
      <c r="X324" s="78"/>
      <c r="Y324" s="78"/>
      <c r="Z324" s="78"/>
    </row>
    <row r="325" spans="1:26">
      <c r="A325" s="78"/>
      <c r="C325" s="78"/>
      <c r="D325" s="78"/>
      <c r="E325" s="78"/>
      <c r="F325" s="78"/>
      <c r="G325" s="78"/>
      <c r="H325" s="78"/>
      <c r="I325" s="78"/>
      <c r="J325" s="78"/>
      <c r="K325" s="78"/>
      <c r="L325" s="78"/>
      <c r="M325" s="78"/>
      <c r="N325" s="78"/>
      <c r="O325" s="78"/>
      <c r="P325" s="78"/>
      <c r="Q325" s="78"/>
      <c r="R325" s="78"/>
      <c r="S325" s="78"/>
      <c r="T325" s="78"/>
      <c r="U325" s="78"/>
      <c r="V325" s="78"/>
      <c r="W325" s="78"/>
      <c r="X325" s="78"/>
      <c r="Y325" s="78"/>
      <c r="Z325" s="78"/>
    </row>
    <row r="326" spans="1:26">
      <c r="A326" s="13" t="s">
        <v>460</v>
      </c>
      <c r="B326" s="3"/>
      <c r="C326" s="3"/>
      <c r="D326" s="3"/>
      <c r="E326" s="3"/>
      <c r="F326" s="3"/>
      <c r="G326" s="3"/>
      <c r="H326" s="3"/>
    </row>
    <row r="328" spans="1:26">
      <c r="A328" s="1" t="s">
        <v>461</v>
      </c>
    </row>
    <row r="329" spans="1:26">
      <c r="A329" s="1" t="s">
        <v>462</v>
      </c>
    </row>
    <row r="330" spans="1:26">
      <c r="A330" s="1" t="s">
        <v>463</v>
      </c>
    </row>
    <row r="331" spans="1:26">
      <c r="A331" s="1" t="s">
        <v>476</v>
      </c>
    </row>
    <row r="332" spans="1:26">
      <c r="A332" s="1" t="s">
        <v>464</v>
      </c>
    </row>
    <row r="333" spans="1:26">
      <c r="A333" s="1" t="s">
        <v>465</v>
      </c>
    </row>
    <row r="335" spans="1:26">
      <c r="A335" s="1" t="s">
        <v>271</v>
      </c>
    </row>
    <row r="337" spans="1:6">
      <c r="A337" s="1" t="s">
        <v>466</v>
      </c>
    </row>
    <row r="338" spans="1:6">
      <c r="A338" s="1" t="s">
        <v>467</v>
      </c>
    </row>
    <row r="339" spans="1:6">
      <c r="A339" s="1" t="s">
        <v>468</v>
      </c>
    </row>
    <row r="341" spans="1:6">
      <c r="F341" s="21" t="s">
        <v>470</v>
      </c>
    </row>
    <row r="352" spans="1:6">
      <c r="B352" s="21" t="s">
        <v>469</v>
      </c>
    </row>
    <row r="355" spans="1:6">
      <c r="A355" s="1" t="s">
        <v>471</v>
      </c>
    </row>
    <row r="356" spans="1:6">
      <c r="A356" s="1" t="s">
        <v>472</v>
      </c>
    </row>
    <row r="357" spans="1:6">
      <c r="A357" s="1" t="s">
        <v>473</v>
      </c>
    </row>
    <row r="359" spans="1:6">
      <c r="F359" s="21" t="s">
        <v>470</v>
      </c>
    </row>
    <row r="370" spans="1:6">
      <c r="B370" s="21" t="s">
        <v>469</v>
      </c>
    </row>
    <row r="373" spans="1:6">
      <c r="A373" s="1" t="s">
        <v>471</v>
      </c>
    </row>
    <row r="374" spans="1:6">
      <c r="A374" s="1" t="s">
        <v>475</v>
      </c>
    </row>
    <row r="375" spans="1:6">
      <c r="A375" s="1" t="s">
        <v>474</v>
      </c>
    </row>
    <row r="377" spans="1:6">
      <c r="F377" s="21" t="s">
        <v>470</v>
      </c>
    </row>
    <row r="388" spans="1:6">
      <c r="B388" s="21" t="s">
        <v>469</v>
      </c>
    </row>
    <row r="391" spans="1:6">
      <c r="A391" s="1" t="s">
        <v>471</v>
      </c>
    </row>
    <row r="392" spans="1:6">
      <c r="A392" s="1" t="s">
        <v>477</v>
      </c>
    </row>
    <row r="393" spans="1:6">
      <c r="A393" s="1" t="s">
        <v>491</v>
      </c>
    </row>
    <row r="394" spans="1:6">
      <c r="A394" s="1" t="s">
        <v>478</v>
      </c>
    </row>
    <row r="395" spans="1:6">
      <c r="A395" s="1" t="s">
        <v>479</v>
      </c>
    </row>
    <row r="396" spans="1:6">
      <c r="F396" s="21" t="s">
        <v>470</v>
      </c>
    </row>
    <row r="407" spans="2:3">
      <c r="B407" s="21" t="s">
        <v>469</v>
      </c>
    </row>
    <row r="411" spans="2:3">
      <c r="C411" s="1" t="s">
        <v>481</v>
      </c>
    </row>
    <row r="415" spans="2:3">
      <c r="C415" s="1" t="s">
        <v>480</v>
      </c>
    </row>
    <row r="418" spans="1:26">
      <c r="G418" s="21" t="s">
        <v>470</v>
      </c>
    </row>
    <row r="422" spans="1:26">
      <c r="A422" s="78"/>
      <c r="B422" s="78"/>
      <c r="J422" s="78"/>
      <c r="K422" s="78"/>
      <c r="L422" s="78"/>
      <c r="M422" s="78"/>
      <c r="N422" s="78"/>
      <c r="O422" s="78"/>
      <c r="P422" s="78"/>
      <c r="Q422" s="78"/>
      <c r="R422" s="78"/>
      <c r="S422" s="78"/>
      <c r="T422" s="78"/>
      <c r="U422" s="78"/>
      <c r="V422" s="78"/>
      <c r="W422" s="78"/>
      <c r="X422" s="78"/>
      <c r="Y422" s="78"/>
      <c r="Z422" s="78"/>
    </row>
    <row r="423" spans="1:26">
      <c r="A423" s="78"/>
      <c r="B423" s="78"/>
      <c r="J423" s="78"/>
      <c r="K423" s="78"/>
      <c r="L423" s="78"/>
      <c r="M423" s="78"/>
      <c r="N423" s="78"/>
      <c r="O423" s="78"/>
      <c r="P423" s="78"/>
      <c r="Q423" s="78"/>
      <c r="R423" s="78"/>
      <c r="S423" s="78"/>
      <c r="T423" s="78"/>
      <c r="U423" s="78"/>
      <c r="V423" s="78"/>
      <c r="W423" s="78"/>
      <c r="X423" s="78"/>
      <c r="Y423" s="78"/>
      <c r="Z423" s="78"/>
    </row>
    <row r="424" spans="1:26">
      <c r="A424" s="78"/>
      <c r="B424" s="78"/>
      <c r="J424" s="78"/>
      <c r="K424" s="78"/>
      <c r="L424" s="78"/>
      <c r="M424" s="78"/>
      <c r="N424" s="78"/>
      <c r="O424" s="78"/>
      <c r="P424" s="78"/>
      <c r="Q424" s="78"/>
      <c r="R424" s="78"/>
      <c r="S424" s="78"/>
      <c r="T424" s="78"/>
      <c r="U424" s="78"/>
      <c r="V424" s="78"/>
      <c r="W424" s="78"/>
      <c r="X424" s="78"/>
      <c r="Y424" s="78"/>
      <c r="Z424" s="78"/>
    </row>
    <row r="425" spans="1:26">
      <c r="A425" s="78"/>
      <c r="B425" s="78"/>
      <c r="J425" s="78"/>
      <c r="K425" s="78"/>
      <c r="L425" s="78"/>
      <c r="M425" s="78"/>
      <c r="N425" s="78"/>
      <c r="O425" s="78"/>
      <c r="P425" s="78"/>
      <c r="Q425" s="78"/>
      <c r="R425" s="78"/>
      <c r="S425" s="78"/>
      <c r="T425" s="78"/>
      <c r="U425" s="78"/>
      <c r="V425" s="78"/>
      <c r="W425" s="78"/>
      <c r="X425" s="78"/>
      <c r="Y425" s="78"/>
      <c r="Z425" s="78"/>
    </row>
    <row r="426" spans="1:26">
      <c r="A426" s="78"/>
      <c r="B426" s="78"/>
      <c r="J426" s="78"/>
      <c r="K426" s="78"/>
      <c r="L426" s="78"/>
      <c r="M426" s="78"/>
      <c r="N426" s="78"/>
      <c r="O426" s="78"/>
      <c r="P426" s="78"/>
      <c r="Q426" s="78"/>
      <c r="R426" s="78"/>
      <c r="S426" s="78"/>
      <c r="T426" s="78"/>
      <c r="U426" s="78"/>
      <c r="V426" s="78"/>
      <c r="W426" s="78"/>
      <c r="X426" s="78"/>
      <c r="Y426" s="78"/>
      <c r="Z426" s="78"/>
    </row>
    <row r="427" spans="1:26">
      <c r="A427" s="78"/>
      <c r="B427" s="78"/>
      <c r="J427" s="78"/>
      <c r="K427" s="78"/>
      <c r="L427" s="78"/>
      <c r="M427" s="78"/>
      <c r="N427" s="78"/>
      <c r="O427" s="78"/>
      <c r="P427" s="78"/>
      <c r="Q427" s="78"/>
      <c r="R427" s="78"/>
      <c r="S427" s="78"/>
      <c r="T427" s="78"/>
      <c r="U427" s="78"/>
      <c r="V427" s="78"/>
      <c r="W427" s="78"/>
      <c r="X427" s="78"/>
      <c r="Y427" s="78"/>
      <c r="Z427" s="78"/>
    </row>
    <row r="428" spans="1:26">
      <c r="A428" s="78"/>
      <c r="B428" s="78"/>
      <c r="J428" s="78"/>
      <c r="K428" s="78"/>
      <c r="L428" s="78"/>
      <c r="M428" s="78"/>
      <c r="N428" s="78"/>
      <c r="O428" s="78"/>
      <c r="P428" s="78"/>
      <c r="Q428" s="78"/>
      <c r="R428" s="78"/>
      <c r="S428" s="78"/>
      <c r="T428" s="78"/>
      <c r="U428" s="78"/>
      <c r="V428" s="78"/>
      <c r="W428" s="78"/>
      <c r="X428" s="78"/>
      <c r="Y428" s="78"/>
      <c r="Z428" s="78"/>
    </row>
    <row r="429" spans="1:26">
      <c r="A429" s="78"/>
      <c r="B429" s="78"/>
      <c r="C429" s="21" t="s">
        <v>469</v>
      </c>
      <c r="J429" s="78"/>
      <c r="K429" s="78"/>
      <c r="L429" s="78"/>
      <c r="M429" s="78"/>
      <c r="N429" s="78"/>
      <c r="O429" s="78"/>
      <c r="P429" s="78"/>
      <c r="Q429" s="78"/>
      <c r="R429" s="78"/>
      <c r="S429" s="78"/>
      <c r="T429" s="78"/>
      <c r="U429" s="78"/>
      <c r="V429" s="78"/>
      <c r="W429" s="78"/>
      <c r="X429" s="78"/>
      <c r="Y429" s="78"/>
      <c r="Z429" s="78"/>
    </row>
    <row r="430" spans="1:26">
      <c r="A430" s="78"/>
      <c r="B430" s="78"/>
      <c r="J430" s="78"/>
      <c r="K430" s="78"/>
      <c r="L430" s="78"/>
      <c r="M430" s="78"/>
      <c r="N430" s="78"/>
      <c r="O430" s="78"/>
      <c r="P430" s="78"/>
      <c r="Q430" s="78"/>
      <c r="R430" s="78"/>
      <c r="S430" s="78"/>
      <c r="T430" s="78"/>
      <c r="U430" s="78"/>
      <c r="V430" s="78"/>
      <c r="W430" s="78"/>
      <c r="X430" s="78"/>
      <c r="Y430" s="78"/>
      <c r="Z430" s="78"/>
    </row>
    <row r="431" spans="1:26">
      <c r="A431" s="78"/>
      <c r="B431" s="78"/>
      <c r="J431" s="78"/>
      <c r="K431" s="78"/>
      <c r="L431" s="78"/>
      <c r="M431" s="78"/>
      <c r="N431" s="78"/>
      <c r="O431" s="78"/>
      <c r="P431" s="78"/>
      <c r="Q431" s="78"/>
      <c r="R431" s="78"/>
      <c r="S431" s="78"/>
      <c r="T431" s="78"/>
      <c r="U431" s="78"/>
      <c r="V431" s="78"/>
      <c r="W431" s="78"/>
      <c r="X431" s="78"/>
      <c r="Y431" s="78"/>
      <c r="Z431" s="78"/>
    </row>
    <row r="432" spans="1:26">
      <c r="A432" s="78"/>
      <c r="B432" s="78"/>
      <c r="C432" s="78"/>
      <c r="D432" s="78"/>
      <c r="E432" s="78"/>
      <c r="F432" s="78"/>
      <c r="G432" s="78"/>
      <c r="H432" s="78"/>
      <c r="I432" s="78"/>
      <c r="J432" s="78"/>
      <c r="K432" s="78"/>
      <c r="L432" s="78"/>
      <c r="M432" s="78"/>
      <c r="N432" s="78"/>
      <c r="O432" s="78"/>
      <c r="P432" s="78"/>
      <c r="Q432" s="78"/>
      <c r="R432" s="78"/>
      <c r="S432" s="78"/>
      <c r="T432" s="78"/>
      <c r="U432" s="78"/>
      <c r="V432" s="78"/>
      <c r="W432" s="78"/>
      <c r="X432" s="78"/>
      <c r="Y432" s="78"/>
      <c r="Z432" s="78"/>
    </row>
    <row r="433" spans="1:26">
      <c r="A433" s="78"/>
      <c r="B433" s="78"/>
      <c r="C433" s="78"/>
      <c r="D433" s="78"/>
      <c r="E433" s="78"/>
      <c r="F433" s="78"/>
      <c r="G433" s="78"/>
      <c r="H433" s="78"/>
      <c r="I433" s="78"/>
      <c r="J433" s="78"/>
      <c r="K433" s="78"/>
      <c r="L433" s="78"/>
      <c r="M433" s="78"/>
      <c r="N433" s="78"/>
      <c r="O433" s="78"/>
      <c r="P433" s="78"/>
      <c r="Q433" s="78"/>
      <c r="R433" s="78"/>
      <c r="S433" s="78"/>
      <c r="T433" s="78"/>
      <c r="U433" s="78"/>
      <c r="V433" s="78"/>
      <c r="W433" s="78"/>
      <c r="X433" s="78"/>
      <c r="Y433" s="78"/>
      <c r="Z433" s="78"/>
    </row>
    <row r="434" spans="1:26">
      <c r="A434" s="78"/>
      <c r="B434" s="78"/>
      <c r="C434" s="78"/>
      <c r="D434" s="78"/>
      <c r="E434" s="78"/>
      <c r="F434" s="78"/>
      <c r="G434" s="78"/>
      <c r="H434" s="78"/>
      <c r="I434" s="78"/>
      <c r="J434" s="78"/>
      <c r="K434" s="78"/>
      <c r="L434" s="78"/>
      <c r="M434" s="78"/>
      <c r="N434" s="78"/>
      <c r="O434" s="78"/>
      <c r="P434" s="78"/>
      <c r="Q434" s="78"/>
      <c r="R434" s="78"/>
      <c r="S434" s="78"/>
      <c r="T434" s="78"/>
      <c r="U434" s="78"/>
      <c r="V434" s="78"/>
      <c r="W434" s="78"/>
      <c r="X434" s="78"/>
      <c r="Y434" s="78"/>
      <c r="Z434" s="78"/>
    </row>
    <row r="435" spans="1:26">
      <c r="A435" s="78"/>
      <c r="B435" s="78"/>
      <c r="C435" s="78"/>
      <c r="D435" s="78"/>
      <c r="E435" s="78"/>
      <c r="F435" s="78"/>
      <c r="G435" s="78"/>
      <c r="H435" s="78"/>
      <c r="I435" s="78"/>
      <c r="J435" s="78"/>
      <c r="K435" s="78"/>
      <c r="L435" s="78"/>
      <c r="M435" s="78"/>
      <c r="N435" s="78"/>
      <c r="O435" s="78"/>
      <c r="P435" s="78"/>
      <c r="Q435" s="78"/>
      <c r="R435" s="78"/>
      <c r="S435" s="78"/>
      <c r="T435" s="78"/>
      <c r="U435" s="78"/>
      <c r="V435" s="78"/>
      <c r="W435" s="78"/>
      <c r="X435" s="78"/>
      <c r="Y435" s="78"/>
      <c r="Z435" s="78"/>
    </row>
    <row r="436" spans="1:26">
      <c r="A436" s="1" t="s">
        <v>471</v>
      </c>
    </row>
    <row r="437" spans="1:26">
      <c r="A437" s="1" t="s">
        <v>482</v>
      </c>
    </row>
    <row r="438" spans="1:26">
      <c r="A438" s="1" t="s">
        <v>483</v>
      </c>
    </row>
    <row r="439" spans="1:26">
      <c r="A439" s="1" t="s">
        <v>484</v>
      </c>
    </row>
    <row r="441" spans="1:26">
      <c r="A441" s="1" t="s">
        <v>485</v>
      </c>
    </row>
    <row r="442" spans="1:26">
      <c r="A442" s="1" t="s">
        <v>486</v>
      </c>
    </row>
    <row r="444" spans="1:26">
      <c r="A444" s="1" t="s">
        <v>489</v>
      </c>
    </row>
    <row r="445" spans="1:26" ht="51">
      <c r="C445" s="24"/>
      <c r="D445" s="100" t="s">
        <v>492</v>
      </c>
      <c r="E445" s="100" t="s">
        <v>493</v>
      </c>
    </row>
    <row r="446" spans="1:26">
      <c r="C446" s="24" t="s">
        <v>487</v>
      </c>
      <c r="D446" s="24">
        <v>1.3332999999999999</v>
      </c>
      <c r="E446" s="24">
        <v>0.75</v>
      </c>
    </row>
    <row r="447" spans="1:26">
      <c r="C447" s="24" t="s">
        <v>488</v>
      </c>
      <c r="D447" s="24">
        <v>4</v>
      </c>
      <c r="E447" s="24">
        <f>1/D447</f>
        <v>0.25</v>
      </c>
    </row>
    <row r="449" spans="1:26">
      <c r="A449" s="1" t="s">
        <v>490</v>
      </c>
    </row>
    <row r="450" spans="1:26">
      <c r="A450" s="1" t="s">
        <v>494</v>
      </c>
    </row>
    <row r="451" spans="1:26">
      <c r="A451" s="1" t="s">
        <v>495</v>
      </c>
    </row>
    <row r="452" spans="1:26">
      <c r="A452" s="1" t="s">
        <v>496</v>
      </c>
    </row>
    <row r="453" spans="1:26">
      <c r="A453" s="1" t="s">
        <v>497</v>
      </c>
    </row>
    <row r="457" spans="1:26">
      <c r="A457" s="78"/>
      <c r="B457" s="78"/>
      <c r="C457" s="78"/>
      <c r="D457" s="78"/>
      <c r="E457" s="78"/>
      <c r="F457" s="78"/>
      <c r="G457" s="78"/>
      <c r="H457" s="78"/>
      <c r="I457" s="78"/>
      <c r="J457" s="78"/>
      <c r="K457" s="78"/>
      <c r="L457" s="78"/>
      <c r="M457" s="78"/>
      <c r="N457" s="78"/>
      <c r="O457" s="78"/>
      <c r="P457" s="78"/>
      <c r="Q457" s="78"/>
      <c r="R457" s="78"/>
      <c r="S457" s="78"/>
      <c r="T457" s="78"/>
      <c r="U457" s="78"/>
      <c r="V457" s="78"/>
      <c r="W457" s="78"/>
      <c r="X457" s="78"/>
      <c r="Y457" s="78"/>
      <c r="Z457" s="78"/>
    </row>
    <row r="458" spans="1:26">
      <c r="A458" s="78"/>
      <c r="B458" s="78"/>
      <c r="C458" s="78"/>
      <c r="D458" s="78"/>
      <c r="E458" s="78"/>
      <c r="F458" s="78"/>
      <c r="G458" s="78"/>
      <c r="H458" s="78"/>
      <c r="I458" s="78"/>
      <c r="J458" s="78"/>
      <c r="K458" s="78"/>
      <c r="L458" s="78"/>
      <c r="M458" s="78"/>
      <c r="N458" s="78"/>
      <c r="O458" s="78"/>
      <c r="P458" s="78"/>
      <c r="Q458" s="78"/>
      <c r="R458" s="78"/>
      <c r="S458" s="78"/>
      <c r="T458" s="78"/>
      <c r="U458" s="78"/>
      <c r="V458" s="78"/>
      <c r="W458" s="78"/>
      <c r="X458" s="78"/>
      <c r="Y458" s="78"/>
      <c r="Z458" s="78"/>
    </row>
    <row r="459" spans="1:26">
      <c r="A459" s="78"/>
      <c r="B459" s="78"/>
      <c r="C459" s="78"/>
      <c r="D459" s="78"/>
      <c r="E459" s="78"/>
      <c r="F459" s="78"/>
      <c r="G459" s="78"/>
      <c r="H459" s="78"/>
      <c r="I459" s="78"/>
      <c r="J459" s="78"/>
      <c r="K459" s="78"/>
      <c r="L459" s="78"/>
      <c r="M459" s="78"/>
      <c r="N459" s="78"/>
      <c r="O459" s="78"/>
      <c r="P459" s="78"/>
      <c r="Q459" s="78"/>
      <c r="R459" s="78"/>
      <c r="S459" s="78"/>
      <c r="T459" s="78"/>
      <c r="U459" s="78"/>
      <c r="V459" s="78"/>
      <c r="W459" s="78"/>
      <c r="X459" s="78"/>
      <c r="Y459" s="78"/>
      <c r="Z459" s="78"/>
    </row>
    <row r="460" spans="1:26">
      <c r="A460" s="78"/>
      <c r="B460" s="78"/>
      <c r="C460" s="78"/>
      <c r="D460" s="78"/>
      <c r="E460" s="78"/>
      <c r="F460" s="78"/>
      <c r="G460" s="78"/>
      <c r="H460" s="78"/>
      <c r="I460" s="78"/>
      <c r="J460" s="78"/>
      <c r="K460" s="78"/>
      <c r="L460" s="78"/>
      <c r="M460" s="78"/>
      <c r="N460" s="78"/>
      <c r="O460" s="78"/>
      <c r="P460" s="78"/>
      <c r="Q460" s="78"/>
      <c r="R460" s="78"/>
      <c r="S460" s="78"/>
      <c r="T460" s="78"/>
      <c r="U460" s="78"/>
      <c r="V460" s="78"/>
      <c r="W460" s="78"/>
      <c r="X460" s="78"/>
      <c r="Y460" s="78"/>
      <c r="Z460" s="78"/>
    </row>
    <row r="461" spans="1:26">
      <c r="A461" s="78"/>
      <c r="B461" s="78"/>
      <c r="C461" s="78"/>
      <c r="D461" s="78"/>
      <c r="E461" s="78"/>
      <c r="F461" s="78"/>
      <c r="G461" s="78"/>
      <c r="H461" s="78"/>
      <c r="I461" s="78"/>
      <c r="J461" s="78"/>
      <c r="K461" s="78"/>
      <c r="L461" s="78"/>
      <c r="M461" s="78"/>
      <c r="N461" s="78"/>
      <c r="O461" s="78"/>
      <c r="P461" s="78"/>
      <c r="Q461" s="78"/>
      <c r="R461" s="78"/>
      <c r="S461" s="78"/>
      <c r="T461" s="78"/>
      <c r="U461" s="78"/>
      <c r="V461" s="78"/>
      <c r="W461" s="78"/>
      <c r="X461" s="78"/>
      <c r="Y461" s="78"/>
      <c r="Z461" s="78"/>
    </row>
    <row r="462" spans="1:26">
      <c r="A462" s="78"/>
      <c r="B462" s="78"/>
      <c r="C462" s="78"/>
      <c r="D462" s="78"/>
      <c r="E462" s="78"/>
      <c r="F462" s="78"/>
      <c r="G462" s="78"/>
      <c r="H462" s="78"/>
      <c r="I462" s="78"/>
      <c r="J462" s="78"/>
      <c r="K462" s="78"/>
      <c r="L462" s="78"/>
      <c r="M462" s="78"/>
      <c r="N462" s="78"/>
      <c r="O462" s="78"/>
      <c r="P462" s="78"/>
      <c r="Q462" s="78"/>
      <c r="R462" s="78"/>
      <c r="S462" s="78"/>
      <c r="T462" s="78"/>
      <c r="U462" s="78"/>
      <c r="V462" s="78"/>
      <c r="W462" s="78"/>
      <c r="X462" s="78"/>
      <c r="Y462" s="78"/>
      <c r="Z462" s="78"/>
    </row>
    <row r="463" spans="1:26">
      <c r="A463" s="78"/>
      <c r="B463" s="78"/>
      <c r="C463" s="78"/>
      <c r="D463" s="78"/>
      <c r="E463" s="78"/>
      <c r="F463" s="78"/>
      <c r="G463" s="78"/>
      <c r="H463" s="78"/>
      <c r="I463" s="78"/>
      <c r="J463" s="78"/>
      <c r="K463" s="78"/>
      <c r="L463" s="78"/>
      <c r="M463" s="78"/>
      <c r="N463" s="78"/>
      <c r="O463" s="78"/>
      <c r="P463" s="78"/>
      <c r="Q463" s="78"/>
      <c r="R463" s="78"/>
      <c r="S463" s="78"/>
      <c r="T463" s="78"/>
      <c r="U463" s="78"/>
      <c r="V463" s="78"/>
      <c r="W463" s="78"/>
      <c r="X463" s="78"/>
      <c r="Y463" s="78"/>
      <c r="Z463" s="78"/>
    </row>
    <row r="464" spans="1:26">
      <c r="A464" s="78"/>
      <c r="B464" s="78"/>
      <c r="C464" s="78"/>
      <c r="D464" s="78"/>
      <c r="E464" s="78"/>
      <c r="F464" s="78"/>
      <c r="G464" s="78"/>
      <c r="H464" s="78"/>
      <c r="I464" s="78"/>
      <c r="J464" s="78"/>
      <c r="K464" s="78"/>
      <c r="L464" s="78"/>
      <c r="M464" s="78"/>
      <c r="N464" s="78"/>
      <c r="O464" s="78"/>
      <c r="P464" s="78"/>
      <c r="Q464" s="78"/>
      <c r="R464" s="78"/>
      <c r="S464" s="78"/>
      <c r="T464" s="78"/>
      <c r="U464" s="78"/>
      <c r="V464" s="78"/>
      <c r="W464" s="78"/>
      <c r="X464" s="78"/>
      <c r="Y464" s="78"/>
      <c r="Z464" s="78"/>
    </row>
    <row r="465" spans="1:26">
      <c r="A465" s="78"/>
      <c r="B465" s="78"/>
      <c r="C465" s="78"/>
      <c r="D465" s="78"/>
      <c r="E465" s="78"/>
      <c r="F465" s="78"/>
      <c r="G465" s="78"/>
      <c r="H465" s="78"/>
      <c r="I465" s="78"/>
      <c r="J465" s="78"/>
      <c r="K465" s="78"/>
      <c r="L465" s="78"/>
      <c r="M465" s="78"/>
      <c r="N465" s="78"/>
      <c r="O465" s="78"/>
      <c r="P465" s="78"/>
      <c r="Q465" s="78"/>
      <c r="R465" s="78"/>
      <c r="S465" s="78"/>
      <c r="T465" s="78"/>
      <c r="U465" s="78"/>
      <c r="V465" s="78"/>
      <c r="W465" s="78"/>
      <c r="X465" s="78"/>
      <c r="Y465" s="78"/>
      <c r="Z465" s="78"/>
    </row>
    <row r="466" spans="1:26">
      <c r="A466" s="78"/>
      <c r="B466" s="78"/>
      <c r="C466" s="78"/>
      <c r="D466" s="78"/>
      <c r="E466" s="78"/>
      <c r="F466" s="78"/>
      <c r="G466" s="78"/>
      <c r="H466" s="78"/>
      <c r="I466" s="78"/>
      <c r="J466" s="78"/>
      <c r="K466" s="78"/>
      <c r="L466" s="78"/>
      <c r="M466" s="78"/>
      <c r="N466" s="78"/>
      <c r="O466" s="78"/>
      <c r="P466" s="78"/>
      <c r="Q466" s="78"/>
      <c r="R466" s="78"/>
      <c r="S466" s="78"/>
      <c r="T466" s="78"/>
      <c r="U466" s="78"/>
      <c r="V466" s="78"/>
      <c r="W466" s="78"/>
      <c r="X466" s="78"/>
      <c r="Y466" s="78"/>
      <c r="Z466" s="78"/>
    </row>
    <row r="467" spans="1:26">
      <c r="A467" s="78"/>
      <c r="B467" s="78"/>
      <c r="C467" s="78"/>
      <c r="D467" s="78"/>
      <c r="E467" s="78"/>
      <c r="F467" s="78"/>
      <c r="G467" s="78"/>
      <c r="H467" s="78"/>
      <c r="I467" s="78"/>
      <c r="J467" s="78"/>
      <c r="K467" s="78"/>
      <c r="L467" s="78"/>
      <c r="M467" s="78"/>
      <c r="N467" s="78"/>
      <c r="O467" s="78"/>
      <c r="P467" s="78"/>
      <c r="Q467" s="78"/>
      <c r="R467" s="78"/>
      <c r="S467" s="78"/>
      <c r="T467" s="78"/>
      <c r="U467" s="78"/>
      <c r="V467" s="78"/>
      <c r="W467" s="78"/>
      <c r="X467" s="78"/>
      <c r="Y467" s="78"/>
      <c r="Z467" s="78"/>
    </row>
    <row r="468" spans="1:26">
      <c r="A468" s="78"/>
      <c r="B468" s="78"/>
      <c r="C468" s="78"/>
      <c r="D468" s="78"/>
      <c r="E468" s="78"/>
      <c r="F468" s="78"/>
      <c r="G468" s="78"/>
      <c r="H468" s="78"/>
      <c r="I468" s="78"/>
      <c r="J468" s="78"/>
      <c r="K468" s="78"/>
      <c r="L468" s="78"/>
      <c r="M468" s="78"/>
      <c r="N468" s="78"/>
      <c r="O468" s="78"/>
      <c r="P468" s="78"/>
      <c r="Q468" s="78"/>
      <c r="R468" s="78"/>
      <c r="S468" s="78"/>
      <c r="T468" s="78"/>
      <c r="U468" s="78"/>
      <c r="V468" s="78"/>
      <c r="W468" s="78"/>
      <c r="X468" s="78"/>
      <c r="Y468" s="78"/>
      <c r="Z468" s="78"/>
    </row>
    <row r="469" spans="1:26">
      <c r="A469" s="78"/>
      <c r="B469" s="78"/>
      <c r="C469" s="78"/>
      <c r="D469" s="78"/>
      <c r="E469" s="78"/>
      <c r="F469" s="78"/>
      <c r="G469" s="78"/>
      <c r="H469" s="78"/>
      <c r="I469" s="78"/>
      <c r="J469" s="78"/>
      <c r="K469" s="78"/>
      <c r="L469" s="78"/>
      <c r="M469" s="78"/>
      <c r="N469" s="78"/>
      <c r="O469" s="78"/>
      <c r="P469" s="78"/>
      <c r="Q469" s="78"/>
      <c r="R469" s="78"/>
      <c r="S469" s="78"/>
      <c r="T469" s="78"/>
      <c r="U469" s="78"/>
      <c r="V469" s="78"/>
      <c r="W469" s="78"/>
      <c r="X469" s="78"/>
      <c r="Y469" s="78"/>
      <c r="Z469" s="78"/>
    </row>
    <row r="470" spans="1:26">
      <c r="A470" s="78"/>
      <c r="B470" s="78"/>
      <c r="C470" s="78"/>
      <c r="D470" s="78"/>
      <c r="E470" s="78"/>
      <c r="F470" s="78"/>
      <c r="G470" s="78"/>
      <c r="H470" s="78"/>
      <c r="I470" s="78"/>
      <c r="J470" s="78"/>
      <c r="K470" s="78"/>
      <c r="L470" s="78"/>
      <c r="M470" s="78"/>
      <c r="N470" s="78"/>
      <c r="O470" s="78"/>
      <c r="P470" s="78"/>
      <c r="Q470" s="78"/>
      <c r="R470" s="78"/>
      <c r="S470" s="78"/>
      <c r="T470" s="78"/>
      <c r="U470" s="78"/>
      <c r="V470" s="78"/>
      <c r="W470" s="78"/>
      <c r="X470" s="78"/>
      <c r="Y470" s="78"/>
      <c r="Z470" s="78"/>
    </row>
    <row r="471" spans="1:26">
      <c r="A471" s="78"/>
      <c r="B471" s="78"/>
      <c r="C471" s="78"/>
      <c r="D471" s="78"/>
      <c r="E471" s="78"/>
      <c r="F471" s="78"/>
      <c r="G471" s="78"/>
      <c r="H471" s="78"/>
      <c r="I471" s="78"/>
      <c r="J471" s="78"/>
      <c r="K471" s="78"/>
      <c r="L471" s="78"/>
      <c r="M471" s="78"/>
      <c r="N471" s="78"/>
      <c r="O471" s="78"/>
      <c r="P471" s="78"/>
      <c r="Q471" s="78"/>
      <c r="R471" s="78"/>
      <c r="S471" s="78"/>
      <c r="T471" s="78"/>
      <c r="U471" s="78"/>
      <c r="V471" s="78"/>
      <c r="W471" s="78"/>
      <c r="X471" s="78"/>
      <c r="Y471" s="78"/>
      <c r="Z471" s="78"/>
    </row>
    <row r="472" spans="1:26">
      <c r="A472" s="78"/>
      <c r="B472" s="78"/>
      <c r="C472" s="78"/>
      <c r="D472" s="78"/>
      <c r="E472" s="78"/>
      <c r="F472" s="78"/>
      <c r="G472" s="78"/>
      <c r="H472" s="78"/>
      <c r="I472" s="78"/>
      <c r="J472" s="78"/>
      <c r="K472" s="78"/>
      <c r="L472" s="78"/>
      <c r="M472" s="78"/>
      <c r="N472" s="78"/>
      <c r="O472" s="78"/>
      <c r="P472" s="78"/>
      <c r="Q472" s="78"/>
      <c r="R472" s="78"/>
      <c r="S472" s="78"/>
      <c r="T472" s="78"/>
      <c r="U472" s="78"/>
      <c r="V472" s="78"/>
      <c r="W472" s="78"/>
      <c r="X472" s="78"/>
      <c r="Y472" s="78"/>
      <c r="Z472" s="78"/>
    </row>
    <row r="473" spans="1:26">
      <c r="A473" s="78"/>
      <c r="B473" s="78"/>
      <c r="C473" s="78"/>
      <c r="D473" s="78"/>
      <c r="E473" s="78"/>
      <c r="F473" s="78"/>
      <c r="G473" s="78"/>
      <c r="H473" s="78"/>
      <c r="I473" s="78"/>
      <c r="J473" s="78"/>
      <c r="K473" s="78"/>
      <c r="L473" s="78"/>
      <c r="M473" s="78"/>
      <c r="N473" s="78"/>
      <c r="O473" s="78"/>
      <c r="P473" s="78"/>
      <c r="Q473" s="78"/>
      <c r="R473" s="78"/>
      <c r="S473" s="78"/>
      <c r="T473" s="78"/>
      <c r="U473" s="78"/>
      <c r="V473" s="78"/>
      <c r="W473" s="78"/>
      <c r="X473" s="78"/>
      <c r="Y473" s="78"/>
      <c r="Z473" s="78"/>
    </row>
    <row r="474" spans="1:26">
      <c r="A474" s="78"/>
      <c r="B474" s="78"/>
      <c r="C474" s="78"/>
      <c r="D474" s="78"/>
      <c r="E474" s="78"/>
      <c r="F474" s="78"/>
      <c r="G474" s="78"/>
      <c r="H474" s="78"/>
      <c r="I474" s="78"/>
      <c r="J474" s="78"/>
      <c r="K474" s="78"/>
      <c r="L474" s="78"/>
      <c r="M474" s="78"/>
      <c r="N474" s="78"/>
      <c r="O474" s="78"/>
      <c r="P474" s="78"/>
      <c r="Q474" s="78"/>
      <c r="R474" s="78"/>
      <c r="S474" s="78"/>
      <c r="T474" s="78"/>
      <c r="U474" s="78"/>
      <c r="V474" s="78"/>
      <c r="W474" s="78"/>
      <c r="X474" s="78"/>
      <c r="Y474" s="78"/>
      <c r="Z474" s="78"/>
    </row>
    <row r="475" spans="1:26">
      <c r="A475" s="78"/>
      <c r="B475" s="78"/>
      <c r="C475" s="78"/>
      <c r="D475" s="78"/>
      <c r="E475" s="78"/>
      <c r="F475" s="78"/>
      <c r="G475" s="78"/>
      <c r="H475" s="78"/>
      <c r="I475" s="78"/>
      <c r="J475" s="78"/>
      <c r="K475" s="78"/>
      <c r="L475" s="78"/>
      <c r="M475" s="78"/>
      <c r="N475" s="78"/>
      <c r="O475" s="78"/>
      <c r="P475" s="78"/>
      <c r="Q475" s="78"/>
      <c r="R475" s="78"/>
      <c r="S475" s="78"/>
      <c r="T475" s="78"/>
      <c r="U475" s="78"/>
      <c r="V475" s="78"/>
      <c r="W475" s="78"/>
      <c r="X475" s="78"/>
      <c r="Y475" s="78"/>
      <c r="Z475" s="78"/>
    </row>
    <row r="476" spans="1:26">
      <c r="A476" s="78"/>
      <c r="B476" s="78"/>
      <c r="C476" s="78"/>
      <c r="D476" s="78"/>
      <c r="E476" s="78"/>
      <c r="F476" s="78"/>
      <c r="G476" s="78"/>
      <c r="H476" s="78"/>
      <c r="I476" s="78"/>
      <c r="J476" s="78"/>
      <c r="K476" s="78"/>
      <c r="L476" s="78"/>
      <c r="M476" s="78"/>
      <c r="N476" s="78"/>
      <c r="O476" s="78"/>
      <c r="P476" s="78"/>
      <c r="Q476" s="78"/>
      <c r="R476" s="78"/>
      <c r="S476" s="78"/>
      <c r="T476" s="78"/>
      <c r="U476" s="78"/>
      <c r="V476" s="78"/>
      <c r="W476" s="78"/>
      <c r="X476" s="78"/>
      <c r="Y476" s="78"/>
      <c r="Z476" s="78"/>
    </row>
    <row r="477" spans="1:26">
      <c r="A477" s="78"/>
      <c r="B477" s="78"/>
      <c r="C477" s="78"/>
      <c r="D477" s="78"/>
      <c r="E477" s="78"/>
      <c r="F477" s="78"/>
      <c r="G477" s="78"/>
      <c r="H477" s="78"/>
      <c r="I477" s="78"/>
      <c r="J477" s="78"/>
      <c r="K477" s="78"/>
      <c r="L477" s="78"/>
      <c r="M477" s="78"/>
      <c r="N477" s="78"/>
      <c r="O477" s="78"/>
      <c r="P477" s="78"/>
      <c r="Q477" s="78"/>
      <c r="R477" s="78"/>
      <c r="S477" s="78"/>
      <c r="T477" s="78"/>
      <c r="U477" s="78"/>
      <c r="V477" s="78"/>
      <c r="W477" s="78"/>
      <c r="X477" s="78"/>
      <c r="Y477" s="78"/>
      <c r="Z477" s="78"/>
    </row>
    <row r="478" spans="1:26">
      <c r="A478" s="78"/>
      <c r="B478" s="78"/>
      <c r="C478" s="78"/>
      <c r="D478" s="78"/>
      <c r="E478" s="78"/>
      <c r="F478" s="78"/>
      <c r="G478" s="78"/>
      <c r="H478" s="78"/>
      <c r="I478" s="78"/>
      <c r="J478" s="78"/>
      <c r="K478" s="78"/>
      <c r="L478" s="78"/>
      <c r="M478" s="78"/>
      <c r="N478" s="78"/>
      <c r="O478" s="78"/>
      <c r="P478" s="78"/>
      <c r="Q478" s="78"/>
      <c r="R478" s="78"/>
      <c r="S478" s="78"/>
      <c r="T478" s="78"/>
      <c r="U478" s="78"/>
      <c r="V478" s="78"/>
      <c r="W478" s="78"/>
      <c r="X478" s="78"/>
      <c r="Y478" s="78"/>
      <c r="Z478" s="78"/>
    </row>
    <row r="479" spans="1:26">
      <c r="A479" s="78"/>
      <c r="B479" s="78"/>
      <c r="C479" s="78"/>
      <c r="D479" s="78"/>
      <c r="E479" s="78"/>
      <c r="F479" s="78"/>
      <c r="G479" s="78"/>
      <c r="H479" s="78"/>
      <c r="I479" s="78"/>
      <c r="J479" s="78"/>
      <c r="K479" s="78"/>
      <c r="L479" s="78"/>
      <c r="M479" s="78"/>
      <c r="N479" s="78"/>
      <c r="O479" s="78"/>
      <c r="P479" s="78"/>
      <c r="Q479" s="78"/>
      <c r="R479" s="78"/>
      <c r="S479" s="78"/>
      <c r="T479" s="78"/>
      <c r="U479" s="78"/>
      <c r="V479" s="78"/>
      <c r="W479" s="78"/>
      <c r="X479" s="78"/>
      <c r="Y479" s="78"/>
      <c r="Z479" s="78"/>
    </row>
    <row r="480" spans="1:26">
      <c r="A480" s="78"/>
      <c r="B480" s="78"/>
      <c r="C480" s="78"/>
      <c r="D480" s="78"/>
      <c r="E480" s="78"/>
      <c r="F480" s="78"/>
      <c r="G480" s="78"/>
      <c r="H480" s="78"/>
      <c r="I480" s="78"/>
      <c r="J480" s="78"/>
      <c r="K480" s="78"/>
      <c r="L480" s="78"/>
      <c r="M480" s="78"/>
      <c r="N480" s="78"/>
      <c r="O480" s="78"/>
      <c r="P480" s="78"/>
      <c r="Q480" s="78"/>
      <c r="R480" s="78"/>
      <c r="S480" s="78"/>
      <c r="T480" s="78"/>
      <c r="U480" s="78"/>
      <c r="V480" s="78"/>
      <c r="W480" s="78"/>
      <c r="X480" s="78"/>
      <c r="Y480" s="78"/>
      <c r="Z480" s="78"/>
    </row>
    <row r="481" spans="1:26">
      <c r="A481" s="78"/>
      <c r="B481" s="78"/>
      <c r="C481" s="78"/>
      <c r="D481" s="78"/>
      <c r="E481" s="78"/>
      <c r="F481" s="78"/>
      <c r="G481" s="78"/>
      <c r="H481" s="78"/>
      <c r="I481" s="78"/>
      <c r="J481" s="78"/>
      <c r="K481" s="78"/>
      <c r="L481" s="78"/>
      <c r="M481" s="78"/>
      <c r="N481" s="78"/>
      <c r="O481" s="78"/>
      <c r="P481" s="78"/>
      <c r="Q481" s="78"/>
      <c r="R481" s="78"/>
      <c r="S481" s="78"/>
      <c r="T481" s="78"/>
      <c r="U481" s="78"/>
      <c r="V481" s="78"/>
      <c r="W481" s="78"/>
      <c r="X481" s="78"/>
      <c r="Y481" s="78"/>
      <c r="Z481" s="78"/>
    </row>
    <row r="482" spans="1:26">
      <c r="A482" s="78"/>
      <c r="B482" s="78"/>
      <c r="C482" s="78"/>
      <c r="D482" s="78"/>
      <c r="E482" s="78"/>
      <c r="F482" s="78"/>
      <c r="G482" s="78"/>
      <c r="H482" s="78"/>
      <c r="I482" s="78"/>
      <c r="J482" s="78"/>
      <c r="K482" s="78"/>
      <c r="L482" s="78"/>
      <c r="M482" s="78"/>
      <c r="N482" s="78"/>
      <c r="O482" s="78"/>
      <c r="P482" s="78"/>
      <c r="Q482" s="78"/>
      <c r="R482" s="78"/>
      <c r="S482" s="78"/>
      <c r="T482" s="78"/>
      <c r="U482" s="78"/>
      <c r="V482" s="78"/>
      <c r="W482" s="78"/>
      <c r="X482" s="78"/>
      <c r="Y482" s="78"/>
      <c r="Z482" s="78"/>
    </row>
    <row r="483" spans="1:26">
      <c r="A483" s="78"/>
      <c r="B483" s="78"/>
      <c r="C483" s="78"/>
      <c r="D483" s="78"/>
      <c r="E483" s="78"/>
      <c r="F483" s="78"/>
      <c r="G483" s="78"/>
      <c r="H483" s="78"/>
      <c r="I483" s="78"/>
      <c r="J483" s="78"/>
      <c r="K483" s="78"/>
      <c r="L483" s="78"/>
      <c r="M483" s="78"/>
      <c r="N483" s="78"/>
      <c r="O483" s="78"/>
      <c r="P483" s="78"/>
      <c r="Q483" s="78"/>
      <c r="R483" s="78"/>
      <c r="S483" s="78"/>
      <c r="T483" s="78"/>
      <c r="U483" s="78"/>
      <c r="V483" s="78"/>
      <c r="W483" s="78"/>
      <c r="X483" s="78"/>
      <c r="Y483" s="78"/>
      <c r="Z483" s="78"/>
    </row>
    <row r="484" spans="1:26">
      <c r="A484" s="78"/>
      <c r="B484" s="78"/>
      <c r="C484" s="78"/>
      <c r="D484" s="78"/>
      <c r="E484" s="78"/>
      <c r="F484" s="78"/>
      <c r="G484" s="78"/>
      <c r="H484" s="78"/>
      <c r="I484" s="78"/>
      <c r="J484" s="78"/>
      <c r="K484" s="78"/>
      <c r="L484" s="78"/>
      <c r="M484" s="78"/>
      <c r="N484" s="78"/>
      <c r="O484" s="78"/>
      <c r="P484" s="78"/>
      <c r="Q484" s="78"/>
      <c r="R484" s="78"/>
      <c r="S484" s="78"/>
      <c r="T484" s="78"/>
      <c r="U484" s="78"/>
      <c r="V484" s="78"/>
      <c r="W484" s="78"/>
      <c r="X484" s="78"/>
      <c r="Y484" s="78"/>
      <c r="Z484" s="78"/>
    </row>
    <row r="485" spans="1:26">
      <c r="A485" s="78"/>
      <c r="B485" s="78"/>
      <c r="C485" s="78"/>
      <c r="D485" s="78"/>
      <c r="E485" s="78"/>
      <c r="F485" s="78"/>
      <c r="G485" s="78"/>
      <c r="H485" s="78"/>
      <c r="I485" s="78"/>
      <c r="J485" s="78"/>
      <c r="K485" s="78"/>
      <c r="L485" s="78"/>
      <c r="M485" s="78"/>
      <c r="N485" s="78"/>
      <c r="O485" s="78"/>
      <c r="P485" s="78"/>
      <c r="Q485" s="78"/>
      <c r="R485" s="78"/>
      <c r="S485" s="78"/>
      <c r="T485" s="78"/>
      <c r="U485" s="78"/>
      <c r="V485" s="78"/>
      <c r="W485" s="78"/>
      <c r="X485" s="78"/>
      <c r="Y485" s="78"/>
      <c r="Z485" s="78"/>
    </row>
    <row r="486" spans="1:26">
      <c r="A486" s="78"/>
      <c r="B486" s="78"/>
      <c r="C486" s="78"/>
      <c r="D486" s="78"/>
      <c r="E486" s="78"/>
      <c r="F486" s="78"/>
      <c r="G486" s="78"/>
      <c r="H486" s="78"/>
      <c r="I486" s="78"/>
      <c r="J486" s="78"/>
      <c r="K486" s="78"/>
      <c r="L486" s="78"/>
      <c r="M486" s="78"/>
      <c r="N486" s="78"/>
      <c r="O486" s="78"/>
      <c r="P486" s="78"/>
      <c r="Q486" s="78"/>
      <c r="R486" s="78"/>
      <c r="S486" s="78"/>
      <c r="T486" s="78"/>
      <c r="U486" s="78"/>
      <c r="V486" s="78"/>
      <c r="W486" s="78"/>
      <c r="X486" s="78"/>
      <c r="Y486" s="78"/>
      <c r="Z486" s="78"/>
    </row>
    <row r="487" spans="1:26">
      <c r="A487" s="78"/>
      <c r="B487" s="78"/>
      <c r="C487" s="78"/>
      <c r="D487" s="78"/>
      <c r="E487" s="78"/>
      <c r="F487" s="78"/>
      <c r="G487" s="78"/>
      <c r="H487" s="78"/>
      <c r="I487" s="78"/>
      <c r="J487" s="78"/>
      <c r="K487" s="78"/>
      <c r="L487" s="78"/>
      <c r="M487" s="78"/>
      <c r="N487" s="78"/>
      <c r="O487" s="78"/>
      <c r="P487" s="78"/>
      <c r="Q487" s="78"/>
      <c r="R487" s="78"/>
      <c r="S487" s="78"/>
      <c r="T487" s="78"/>
      <c r="U487" s="78"/>
      <c r="V487" s="78"/>
      <c r="W487" s="78"/>
      <c r="X487" s="78"/>
      <c r="Y487" s="78"/>
      <c r="Z487" s="78"/>
    </row>
    <row r="488" spans="1:26">
      <c r="A488" s="78"/>
      <c r="B488" s="78"/>
      <c r="C488" s="78"/>
      <c r="D488" s="78"/>
      <c r="E488" s="78"/>
      <c r="F488" s="78"/>
      <c r="G488" s="78"/>
      <c r="H488" s="78"/>
      <c r="I488" s="78"/>
      <c r="J488" s="78"/>
      <c r="K488" s="78"/>
      <c r="L488" s="78"/>
      <c r="M488" s="78"/>
      <c r="N488" s="78"/>
      <c r="O488" s="78"/>
      <c r="P488" s="78"/>
      <c r="Q488" s="78"/>
      <c r="R488" s="78"/>
      <c r="S488" s="78"/>
      <c r="T488" s="78"/>
      <c r="U488" s="78"/>
      <c r="V488" s="78"/>
      <c r="W488" s="78"/>
      <c r="X488" s="78"/>
      <c r="Y488" s="78"/>
      <c r="Z488" s="78"/>
    </row>
    <row r="489" spans="1:26">
      <c r="A489" s="78"/>
      <c r="B489" s="78"/>
      <c r="C489" s="78"/>
      <c r="D489" s="78"/>
      <c r="E489" s="78"/>
      <c r="F489" s="78"/>
      <c r="G489" s="78"/>
      <c r="H489" s="78"/>
      <c r="I489" s="78"/>
      <c r="J489" s="78"/>
      <c r="K489" s="78"/>
      <c r="L489" s="78"/>
      <c r="M489" s="78"/>
      <c r="N489" s="78"/>
      <c r="O489" s="78"/>
      <c r="P489" s="78"/>
      <c r="Q489" s="78"/>
      <c r="R489" s="78"/>
      <c r="S489" s="78"/>
      <c r="T489" s="78"/>
      <c r="U489" s="78"/>
      <c r="V489" s="78"/>
      <c r="W489" s="78"/>
      <c r="X489" s="78"/>
      <c r="Y489" s="78"/>
      <c r="Z489" s="78"/>
    </row>
    <row r="490" spans="1:26">
      <c r="A490" s="78"/>
      <c r="B490" s="78"/>
      <c r="C490" s="78"/>
      <c r="D490" s="78"/>
      <c r="E490" s="78"/>
      <c r="F490" s="78"/>
      <c r="G490" s="78"/>
      <c r="H490" s="78"/>
      <c r="I490" s="78"/>
      <c r="J490" s="78"/>
      <c r="K490" s="78"/>
      <c r="L490" s="78"/>
      <c r="M490" s="78"/>
      <c r="N490" s="78"/>
      <c r="O490" s="78"/>
      <c r="P490" s="78"/>
      <c r="Q490" s="78"/>
      <c r="R490" s="78"/>
      <c r="S490" s="78"/>
      <c r="T490" s="78"/>
      <c r="U490" s="78"/>
      <c r="V490" s="78"/>
      <c r="W490" s="78"/>
      <c r="X490" s="78"/>
      <c r="Y490" s="78"/>
      <c r="Z490" s="78"/>
    </row>
    <row r="491" spans="1:26">
      <c r="A491" s="78"/>
      <c r="B491" s="78"/>
      <c r="C491" s="78"/>
      <c r="D491" s="78"/>
      <c r="E491" s="78"/>
      <c r="F491" s="78"/>
      <c r="G491" s="78"/>
      <c r="H491" s="78"/>
      <c r="I491" s="78"/>
      <c r="J491" s="78"/>
      <c r="K491" s="78"/>
      <c r="L491" s="78"/>
      <c r="M491" s="78"/>
      <c r="N491" s="78"/>
      <c r="O491" s="78"/>
      <c r="P491" s="78"/>
      <c r="Q491" s="78"/>
      <c r="R491" s="78"/>
      <c r="S491" s="78"/>
      <c r="T491" s="78"/>
      <c r="U491" s="78"/>
      <c r="V491" s="78"/>
      <c r="W491" s="78"/>
      <c r="X491" s="78"/>
      <c r="Y491" s="78"/>
      <c r="Z491" s="78"/>
    </row>
    <row r="492" spans="1:26">
      <c r="A492" s="78"/>
      <c r="B492" s="78"/>
      <c r="C492" s="78"/>
      <c r="D492" s="78"/>
      <c r="E492" s="78"/>
      <c r="F492" s="78"/>
      <c r="G492" s="78"/>
      <c r="H492" s="78"/>
      <c r="I492" s="78"/>
      <c r="J492" s="78"/>
      <c r="K492" s="78"/>
      <c r="L492" s="78"/>
      <c r="M492" s="78"/>
      <c r="N492" s="78"/>
      <c r="O492" s="78"/>
      <c r="P492" s="78"/>
      <c r="Q492" s="78"/>
      <c r="R492" s="78"/>
      <c r="S492" s="78"/>
      <c r="T492" s="78"/>
      <c r="U492" s="78"/>
      <c r="V492" s="78"/>
      <c r="W492" s="78"/>
      <c r="X492" s="78"/>
      <c r="Y492" s="78"/>
      <c r="Z492" s="78"/>
    </row>
    <row r="493" spans="1:26">
      <c r="A493" s="78"/>
      <c r="B493" s="78"/>
      <c r="C493" s="78"/>
      <c r="D493" s="78"/>
      <c r="E493" s="78"/>
      <c r="F493" s="78"/>
      <c r="G493" s="78"/>
      <c r="H493" s="78"/>
      <c r="I493" s="78"/>
      <c r="J493" s="78"/>
      <c r="K493" s="78"/>
      <c r="L493" s="78"/>
      <c r="M493" s="78"/>
      <c r="N493" s="78"/>
      <c r="O493" s="78"/>
      <c r="P493" s="78"/>
      <c r="Q493" s="78"/>
      <c r="R493" s="78"/>
      <c r="S493" s="78"/>
      <c r="T493" s="78"/>
      <c r="U493" s="78"/>
      <c r="V493" s="78"/>
      <c r="W493" s="78"/>
      <c r="X493" s="78"/>
      <c r="Y493" s="78"/>
      <c r="Z493" s="78"/>
    </row>
    <row r="494" spans="1:26">
      <c r="A494" s="78"/>
      <c r="B494" s="78"/>
      <c r="C494" s="78"/>
      <c r="D494" s="78"/>
      <c r="E494" s="78"/>
      <c r="F494" s="78"/>
      <c r="G494" s="78"/>
      <c r="H494" s="78"/>
      <c r="I494" s="78"/>
      <c r="J494" s="78"/>
      <c r="K494" s="78"/>
      <c r="L494" s="78"/>
      <c r="M494" s="78"/>
      <c r="N494" s="78"/>
      <c r="O494" s="78"/>
      <c r="P494" s="78"/>
      <c r="Q494" s="78"/>
      <c r="R494" s="78"/>
      <c r="S494" s="78"/>
      <c r="T494" s="78"/>
      <c r="U494" s="78"/>
      <c r="V494" s="78"/>
      <c r="W494" s="78"/>
      <c r="X494" s="78"/>
      <c r="Y494" s="78"/>
      <c r="Z494" s="78"/>
    </row>
    <row r="495" spans="1:26">
      <c r="A495" s="78"/>
      <c r="B495" s="78"/>
      <c r="C495" s="78"/>
      <c r="D495" s="78"/>
      <c r="E495" s="78"/>
      <c r="F495" s="78"/>
      <c r="G495" s="78"/>
      <c r="H495" s="78"/>
      <c r="I495" s="78"/>
      <c r="J495" s="78"/>
      <c r="K495" s="78"/>
      <c r="L495" s="78"/>
      <c r="M495" s="78"/>
      <c r="N495" s="78"/>
      <c r="O495" s="78"/>
      <c r="P495" s="78"/>
      <c r="Q495" s="78"/>
      <c r="R495" s="78"/>
      <c r="S495" s="78"/>
      <c r="T495" s="78"/>
      <c r="U495" s="78"/>
      <c r="V495" s="78"/>
      <c r="W495" s="78"/>
      <c r="X495" s="78"/>
      <c r="Y495" s="78"/>
      <c r="Z495" s="78"/>
    </row>
    <row r="496" spans="1:26">
      <c r="A496" s="78"/>
      <c r="B496" s="78"/>
      <c r="C496" s="78"/>
      <c r="D496" s="78"/>
      <c r="E496" s="78"/>
      <c r="F496" s="78"/>
      <c r="G496" s="78"/>
      <c r="H496" s="78"/>
      <c r="I496" s="78"/>
      <c r="J496" s="78"/>
      <c r="K496" s="78"/>
      <c r="L496" s="78"/>
      <c r="M496" s="78"/>
      <c r="N496" s="78"/>
      <c r="O496" s="78"/>
      <c r="P496" s="78"/>
      <c r="Q496" s="78"/>
      <c r="R496" s="78"/>
      <c r="S496" s="78"/>
      <c r="T496" s="78"/>
      <c r="U496" s="78"/>
      <c r="V496" s="78"/>
      <c r="W496" s="78"/>
      <c r="X496" s="78"/>
      <c r="Y496" s="78"/>
      <c r="Z496" s="78"/>
    </row>
    <row r="497" spans="1:26">
      <c r="A497" s="78"/>
      <c r="B497" s="78"/>
      <c r="C497" s="78"/>
      <c r="D497" s="78"/>
      <c r="E497" s="78"/>
      <c r="F497" s="78"/>
      <c r="G497" s="78"/>
      <c r="H497" s="78"/>
      <c r="I497" s="78"/>
      <c r="J497" s="78"/>
      <c r="K497" s="78"/>
      <c r="L497" s="78"/>
      <c r="M497" s="78"/>
      <c r="N497" s="78"/>
      <c r="O497" s="78"/>
      <c r="P497" s="78"/>
      <c r="Q497" s="78"/>
      <c r="R497" s="78"/>
      <c r="S497" s="78"/>
      <c r="T497" s="78"/>
      <c r="U497" s="78"/>
      <c r="V497" s="78"/>
      <c r="W497" s="78"/>
      <c r="X497" s="78"/>
      <c r="Y497" s="78"/>
      <c r="Z497" s="78"/>
    </row>
    <row r="498" spans="1:26">
      <c r="A498" s="78"/>
      <c r="B498" s="78"/>
      <c r="C498" s="78"/>
      <c r="D498" s="78"/>
      <c r="E498" s="78"/>
      <c r="F498" s="78"/>
      <c r="G498" s="78"/>
      <c r="H498" s="78"/>
      <c r="I498" s="78"/>
      <c r="J498" s="78"/>
      <c r="K498" s="78"/>
      <c r="L498" s="78"/>
      <c r="M498" s="78"/>
      <c r="N498" s="78"/>
      <c r="O498" s="78"/>
      <c r="P498" s="78"/>
      <c r="Q498" s="78"/>
      <c r="R498" s="78"/>
      <c r="S498" s="78"/>
      <c r="T498" s="78"/>
      <c r="U498" s="78"/>
      <c r="V498" s="78"/>
      <c r="W498" s="78"/>
      <c r="X498" s="78"/>
      <c r="Y498" s="78"/>
      <c r="Z498" s="78"/>
    </row>
    <row r="499" spans="1:26">
      <c r="A499" s="78"/>
      <c r="B499" s="78"/>
      <c r="C499" s="78"/>
      <c r="D499" s="78"/>
      <c r="E499" s="78"/>
      <c r="F499" s="78"/>
      <c r="G499" s="78"/>
      <c r="H499" s="78"/>
      <c r="I499" s="78"/>
      <c r="J499" s="78"/>
      <c r="K499" s="78"/>
      <c r="L499" s="78"/>
      <c r="M499" s="78"/>
      <c r="N499" s="78"/>
      <c r="O499" s="78"/>
      <c r="P499" s="78"/>
      <c r="Q499" s="78"/>
      <c r="R499" s="78"/>
      <c r="S499" s="78"/>
      <c r="T499" s="78"/>
      <c r="U499" s="78"/>
      <c r="V499" s="78"/>
      <c r="W499" s="78"/>
      <c r="X499" s="78"/>
      <c r="Y499" s="78"/>
      <c r="Z499" s="78"/>
    </row>
    <row r="500" spans="1:26">
      <c r="A500" s="78"/>
      <c r="B500" s="78"/>
      <c r="C500" s="78"/>
      <c r="D500" s="78"/>
      <c r="E500" s="78"/>
      <c r="F500" s="78"/>
      <c r="G500" s="78"/>
      <c r="H500" s="78"/>
      <c r="I500" s="78"/>
      <c r="J500" s="78"/>
      <c r="K500" s="78"/>
      <c r="L500" s="78"/>
      <c r="M500" s="78"/>
      <c r="N500" s="78"/>
      <c r="O500" s="78"/>
      <c r="P500" s="78"/>
      <c r="Q500" s="78"/>
      <c r="R500" s="78"/>
      <c r="S500" s="78"/>
      <c r="T500" s="78"/>
      <c r="U500" s="78"/>
      <c r="V500" s="78"/>
      <c r="W500" s="78"/>
      <c r="X500" s="78"/>
      <c r="Y500" s="78"/>
      <c r="Z500" s="78"/>
    </row>
    <row r="501" spans="1:26">
      <c r="A501" s="78"/>
      <c r="B501" s="78"/>
      <c r="C501" s="78"/>
      <c r="D501" s="78"/>
      <c r="E501" s="78"/>
      <c r="F501" s="78"/>
      <c r="G501" s="78"/>
      <c r="H501" s="78"/>
      <c r="I501" s="78"/>
      <c r="J501" s="78"/>
      <c r="K501" s="78"/>
      <c r="L501" s="78"/>
      <c r="M501" s="78"/>
      <c r="N501" s="78"/>
      <c r="O501" s="78"/>
      <c r="P501" s="78"/>
      <c r="Q501" s="78"/>
      <c r="R501" s="78"/>
      <c r="S501" s="78"/>
      <c r="T501" s="78"/>
      <c r="U501" s="78"/>
      <c r="V501" s="78"/>
      <c r="W501" s="78"/>
      <c r="X501" s="78"/>
      <c r="Y501" s="78"/>
      <c r="Z501" s="78"/>
    </row>
    <row r="502" spans="1:26">
      <c r="A502" s="78"/>
      <c r="B502" s="78"/>
      <c r="C502" s="78"/>
      <c r="D502" s="78"/>
      <c r="E502" s="78"/>
      <c r="F502" s="78"/>
      <c r="G502" s="78"/>
      <c r="H502" s="78"/>
      <c r="I502" s="78"/>
      <c r="J502" s="78"/>
      <c r="K502" s="78"/>
      <c r="L502" s="78"/>
      <c r="M502" s="78"/>
      <c r="N502" s="78"/>
      <c r="O502" s="78"/>
      <c r="P502" s="78"/>
      <c r="Q502" s="78"/>
      <c r="R502" s="78"/>
      <c r="S502" s="78"/>
      <c r="T502" s="78"/>
      <c r="U502" s="78"/>
      <c r="V502" s="78"/>
      <c r="W502" s="78"/>
      <c r="X502" s="78"/>
      <c r="Y502" s="78"/>
      <c r="Z502" s="78"/>
    </row>
    <row r="503" spans="1:26">
      <c r="A503" s="78"/>
      <c r="B503" s="78"/>
      <c r="C503" s="78"/>
      <c r="D503" s="78"/>
      <c r="E503" s="78"/>
      <c r="F503" s="78"/>
      <c r="G503" s="78"/>
      <c r="H503" s="78"/>
      <c r="I503" s="78"/>
      <c r="J503" s="78"/>
      <c r="K503" s="78"/>
      <c r="L503" s="78"/>
      <c r="M503" s="78"/>
      <c r="N503" s="78"/>
      <c r="O503" s="78"/>
      <c r="P503" s="78"/>
      <c r="Q503" s="78"/>
      <c r="R503" s="78"/>
      <c r="S503" s="78"/>
      <c r="T503" s="78"/>
      <c r="U503" s="78"/>
      <c r="V503" s="78"/>
      <c r="W503" s="78"/>
      <c r="X503" s="78"/>
      <c r="Y503" s="78"/>
      <c r="Z503" s="78"/>
    </row>
    <row r="504" spans="1:26">
      <c r="A504" s="78"/>
      <c r="B504" s="78"/>
      <c r="C504" s="78"/>
      <c r="D504" s="78"/>
      <c r="E504" s="78"/>
      <c r="F504" s="78"/>
      <c r="G504" s="78"/>
      <c r="H504" s="78"/>
      <c r="I504" s="78"/>
      <c r="J504" s="78"/>
      <c r="K504" s="78"/>
      <c r="L504" s="78"/>
      <c r="M504" s="78"/>
      <c r="N504" s="78"/>
      <c r="O504" s="78"/>
      <c r="P504" s="78"/>
      <c r="Q504" s="78"/>
      <c r="R504" s="78"/>
      <c r="S504" s="78"/>
      <c r="T504" s="78"/>
      <c r="U504" s="78"/>
      <c r="V504" s="78"/>
      <c r="W504" s="78"/>
      <c r="X504" s="78"/>
      <c r="Y504" s="78"/>
      <c r="Z504" s="78"/>
    </row>
    <row r="505" spans="1:26">
      <c r="A505" s="78"/>
      <c r="B505" s="78"/>
      <c r="C505" s="78"/>
      <c r="D505" s="78"/>
      <c r="E505" s="78"/>
      <c r="F505" s="78"/>
      <c r="G505" s="78"/>
      <c r="H505" s="78"/>
      <c r="I505" s="78"/>
      <c r="J505" s="78"/>
      <c r="K505" s="78"/>
      <c r="L505" s="78"/>
      <c r="M505" s="78"/>
      <c r="N505" s="78"/>
      <c r="O505" s="78"/>
      <c r="P505" s="78"/>
      <c r="Q505" s="78"/>
      <c r="R505" s="78"/>
      <c r="S505" s="78"/>
      <c r="T505" s="78"/>
      <c r="U505" s="78"/>
      <c r="V505" s="78"/>
      <c r="W505" s="78"/>
      <c r="X505" s="78"/>
      <c r="Y505" s="78"/>
      <c r="Z505" s="78"/>
    </row>
    <row r="506" spans="1:26">
      <c r="A506" s="78"/>
      <c r="B506" s="78"/>
      <c r="C506" s="78"/>
      <c r="D506" s="78"/>
      <c r="E506" s="78"/>
      <c r="F506" s="78"/>
      <c r="G506" s="78"/>
      <c r="H506" s="78"/>
      <c r="I506" s="78"/>
      <c r="J506" s="78"/>
      <c r="K506" s="78"/>
      <c r="L506" s="78"/>
      <c r="M506" s="78"/>
      <c r="N506" s="78"/>
      <c r="O506" s="78"/>
      <c r="P506" s="78"/>
      <c r="Q506" s="78"/>
      <c r="R506" s="78"/>
      <c r="S506" s="78"/>
      <c r="T506" s="78"/>
      <c r="U506" s="78"/>
      <c r="V506" s="78"/>
      <c r="W506" s="78"/>
      <c r="X506" s="78"/>
      <c r="Y506" s="78"/>
      <c r="Z506" s="78"/>
    </row>
    <row r="507" spans="1:26">
      <c r="A507" s="78"/>
      <c r="B507" s="78"/>
      <c r="C507" s="78"/>
      <c r="D507" s="78"/>
      <c r="E507" s="78"/>
      <c r="F507" s="78"/>
      <c r="G507" s="78"/>
      <c r="H507" s="78"/>
      <c r="I507" s="78"/>
      <c r="J507" s="78"/>
      <c r="K507" s="78"/>
      <c r="L507" s="78"/>
      <c r="M507" s="78"/>
      <c r="N507" s="78"/>
      <c r="O507" s="78"/>
      <c r="P507" s="78"/>
      <c r="Q507" s="78"/>
      <c r="R507" s="78"/>
      <c r="S507" s="78"/>
      <c r="T507" s="78"/>
      <c r="U507" s="78"/>
      <c r="V507" s="78"/>
      <c r="W507" s="78"/>
      <c r="X507" s="78"/>
      <c r="Y507" s="78"/>
      <c r="Z507" s="78"/>
    </row>
    <row r="508" spans="1:26">
      <c r="A508" s="78"/>
      <c r="B508" s="78"/>
      <c r="C508" s="78"/>
      <c r="D508" s="78"/>
      <c r="E508" s="78"/>
      <c r="F508" s="78"/>
      <c r="G508" s="78"/>
      <c r="H508" s="78"/>
      <c r="I508" s="78"/>
      <c r="J508" s="78"/>
      <c r="K508" s="78"/>
      <c r="L508" s="78"/>
      <c r="M508" s="78"/>
      <c r="N508" s="78"/>
      <c r="O508" s="78"/>
      <c r="P508" s="78"/>
      <c r="Q508" s="78"/>
      <c r="R508" s="78"/>
      <c r="S508" s="78"/>
      <c r="T508" s="78"/>
      <c r="U508" s="78"/>
      <c r="V508" s="78"/>
      <c r="W508" s="78"/>
      <c r="X508" s="78"/>
      <c r="Y508" s="78"/>
      <c r="Z508" s="78"/>
    </row>
    <row r="509" spans="1:26">
      <c r="A509" s="78"/>
      <c r="B509" s="78"/>
      <c r="C509" s="78"/>
      <c r="D509" s="78"/>
      <c r="E509" s="78"/>
      <c r="F509" s="78"/>
      <c r="G509" s="78"/>
      <c r="H509" s="78"/>
      <c r="I509" s="78"/>
      <c r="J509" s="78"/>
      <c r="K509" s="78"/>
      <c r="L509" s="78"/>
      <c r="M509" s="78"/>
      <c r="N509" s="78"/>
      <c r="O509" s="78"/>
      <c r="P509" s="78"/>
      <c r="Q509" s="78"/>
      <c r="R509" s="78"/>
      <c r="S509" s="78"/>
      <c r="T509" s="78"/>
      <c r="U509" s="78"/>
      <c r="V509" s="78"/>
      <c r="W509" s="78"/>
      <c r="X509" s="78"/>
      <c r="Y509" s="78"/>
      <c r="Z509" s="78"/>
    </row>
    <row r="510" spans="1:26">
      <c r="A510" s="78"/>
      <c r="B510" s="78"/>
      <c r="C510" s="78"/>
      <c r="D510" s="78"/>
      <c r="E510" s="78"/>
      <c r="F510" s="78"/>
      <c r="G510" s="78"/>
      <c r="H510" s="78"/>
      <c r="I510" s="78"/>
      <c r="J510" s="78"/>
      <c r="K510" s="78"/>
      <c r="L510" s="78"/>
      <c r="M510" s="78"/>
      <c r="N510" s="78"/>
      <c r="O510" s="78"/>
      <c r="P510" s="78"/>
      <c r="Q510" s="78"/>
      <c r="R510" s="78"/>
      <c r="S510" s="78"/>
      <c r="T510" s="78"/>
      <c r="U510" s="78"/>
      <c r="V510" s="78"/>
      <c r="W510" s="78"/>
      <c r="X510" s="78"/>
      <c r="Y510" s="78"/>
      <c r="Z510" s="78"/>
    </row>
    <row r="511" spans="1:26">
      <c r="A511" s="78"/>
      <c r="B511" s="78"/>
      <c r="C511" s="78"/>
      <c r="D511" s="78"/>
      <c r="E511" s="78"/>
      <c r="F511" s="78"/>
      <c r="G511" s="78"/>
      <c r="H511" s="78"/>
      <c r="I511" s="78"/>
      <c r="J511" s="78"/>
      <c r="K511" s="78"/>
      <c r="L511" s="78"/>
      <c r="M511" s="78"/>
      <c r="N511" s="78"/>
      <c r="O511" s="78"/>
      <c r="P511" s="78"/>
      <c r="Q511" s="78"/>
      <c r="R511" s="78"/>
      <c r="S511" s="78"/>
      <c r="T511" s="78"/>
      <c r="U511" s="78"/>
      <c r="V511" s="78"/>
      <c r="W511" s="78"/>
      <c r="X511" s="78"/>
      <c r="Y511" s="78"/>
      <c r="Z511" s="78"/>
    </row>
    <row r="512" spans="1:26">
      <c r="A512" s="78"/>
      <c r="B512" s="78"/>
      <c r="C512" s="78"/>
      <c r="D512" s="78"/>
      <c r="E512" s="78"/>
      <c r="F512" s="78"/>
      <c r="G512" s="78"/>
      <c r="H512" s="78"/>
      <c r="I512" s="78"/>
      <c r="J512" s="78"/>
      <c r="K512" s="78"/>
      <c r="L512" s="78"/>
      <c r="M512" s="78"/>
      <c r="N512" s="78"/>
      <c r="O512" s="78"/>
      <c r="P512" s="78"/>
      <c r="Q512" s="78"/>
      <c r="R512" s="78"/>
      <c r="S512" s="78"/>
      <c r="T512" s="78"/>
      <c r="U512" s="78"/>
      <c r="V512" s="78"/>
      <c r="W512" s="78"/>
      <c r="X512" s="78"/>
      <c r="Y512" s="78"/>
      <c r="Z512" s="78"/>
    </row>
    <row r="513" spans="1:26">
      <c r="A513" s="78"/>
      <c r="B513" s="78"/>
      <c r="C513" s="78"/>
      <c r="D513" s="78"/>
      <c r="E513" s="78"/>
      <c r="F513" s="78"/>
      <c r="G513" s="78"/>
      <c r="H513" s="78"/>
      <c r="I513" s="78"/>
      <c r="J513" s="78"/>
      <c r="K513" s="78"/>
      <c r="L513" s="78"/>
      <c r="M513" s="78"/>
      <c r="N513" s="78"/>
      <c r="O513" s="78"/>
      <c r="P513" s="78"/>
      <c r="Q513" s="78"/>
      <c r="R513" s="78"/>
      <c r="S513" s="78"/>
      <c r="T513" s="78"/>
      <c r="U513" s="78"/>
      <c r="V513" s="78"/>
      <c r="W513" s="78"/>
      <c r="X513" s="78"/>
      <c r="Y513" s="78"/>
      <c r="Z513" s="78"/>
    </row>
    <row r="514" spans="1:26">
      <c r="A514" s="78"/>
      <c r="B514" s="78"/>
      <c r="C514" s="78"/>
      <c r="D514" s="78"/>
      <c r="E514" s="78"/>
      <c r="F514" s="78"/>
      <c r="G514" s="78"/>
      <c r="H514" s="78"/>
      <c r="I514" s="78"/>
      <c r="J514" s="78"/>
      <c r="K514" s="78"/>
      <c r="L514" s="78"/>
      <c r="M514" s="78"/>
      <c r="N514" s="78"/>
      <c r="O514" s="78"/>
      <c r="P514" s="78"/>
      <c r="Q514" s="78"/>
      <c r="R514" s="78"/>
      <c r="S514" s="78"/>
      <c r="T514" s="78"/>
      <c r="U514" s="78"/>
      <c r="V514" s="78"/>
      <c r="W514" s="78"/>
      <c r="X514" s="78"/>
      <c r="Y514" s="78"/>
      <c r="Z514" s="78"/>
    </row>
    <row r="515" spans="1:26">
      <c r="A515" s="78"/>
      <c r="B515" s="78"/>
      <c r="C515" s="78"/>
      <c r="D515" s="78"/>
      <c r="E515" s="78"/>
      <c r="F515" s="78"/>
      <c r="G515" s="78"/>
      <c r="H515" s="78"/>
      <c r="I515" s="78"/>
      <c r="J515" s="78"/>
      <c r="K515" s="78"/>
      <c r="L515" s="78"/>
      <c r="M515" s="78"/>
      <c r="N515" s="78"/>
      <c r="O515" s="78"/>
      <c r="P515" s="78"/>
      <c r="Q515" s="78"/>
      <c r="R515" s="78"/>
      <c r="S515" s="78"/>
      <c r="T515" s="78"/>
      <c r="U515" s="78"/>
      <c r="V515" s="78"/>
      <c r="W515" s="78"/>
      <c r="X515" s="78"/>
      <c r="Y515" s="78"/>
      <c r="Z515" s="78"/>
    </row>
    <row r="516" spans="1:26">
      <c r="A516" s="78"/>
      <c r="B516" s="78"/>
      <c r="C516" s="78"/>
      <c r="D516" s="78"/>
      <c r="E516" s="78"/>
      <c r="F516" s="78"/>
      <c r="G516" s="78"/>
      <c r="H516" s="78"/>
      <c r="I516" s="78"/>
      <c r="J516" s="78"/>
      <c r="K516" s="78"/>
      <c r="L516" s="78"/>
      <c r="M516" s="78"/>
      <c r="N516" s="78"/>
      <c r="O516" s="78"/>
      <c r="P516" s="78"/>
      <c r="Q516" s="78"/>
      <c r="R516" s="78"/>
      <c r="S516" s="78"/>
      <c r="T516" s="78"/>
      <c r="U516" s="78"/>
      <c r="V516" s="78"/>
      <c r="W516" s="78"/>
      <c r="X516" s="78"/>
      <c r="Y516" s="78"/>
      <c r="Z516" s="78"/>
    </row>
    <row r="517" spans="1:26">
      <c r="A517" s="78"/>
      <c r="B517" s="78"/>
      <c r="C517" s="78"/>
      <c r="D517" s="78"/>
      <c r="E517" s="78"/>
      <c r="F517" s="78"/>
      <c r="G517" s="78"/>
      <c r="H517" s="78"/>
      <c r="I517" s="78"/>
      <c r="J517" s="78"/>
      <c r="K517" s="78"/>
      <c r="L517" s="78"/>
      <c r="M517" s="78"/>
      <c r="N517" s="78"/>
      <c r="O517" s="78"/>
      <c r="P517" s="78"/>
      <c r="Q517" s="78"/>
      <c r="R517" s="78"/>
      <c r="S517" s="78"/>
      <c r="T517" s="78"/>
      <c r="U517" s="78"/>
      <c r="V517" s="78"/>
      <c r="W517" s="78"/>
      <c r="X517" s="78"/>
      <c r="Y517" s="78"/>
      <c r="Z517" s="78"/>
    </row>
    <row r="518" spans="1:26">
      <c r="A518" s="78"/>
      <c r="B518" s="78"/>
      <c r="C518" s="78"/>
      <c r="D518" s="78"/>
      <c r="E518" s="78"/>
      <c r="F518" s="78"/>
      <c r="G518" s="78"/>
      <c r="H518" s="78"/>
      <c r="I518" s="78"/>
      <c r="J518" s="78"/>
      <c r="K518" s="78"/>
      <c r="L518" s="78"/>
      <c r="M518" s="78"/>
      <c r="N518" s="78"/>
      <c r="O518" s="78"/>
      <c r="P518" s="78"/>
      <c r="Q518" s="78"/>
      <c r="R518" s="78"/>
      <c r="S518" s="78"/>
      <c r="T518" s="78"/>
      <c r="U518" s="78"/>
      <c r="V518" s="78"/>
      <c r="W518" s="78"/>
      <c r="X518" s="78"/>
      <c r="Y518" s="78"/>
      <c r="Z518" s="78"/>
    </row>
    <row r="519" spans="1:26">
      <c r="A519" s="78"/>
      <c r="B519" s="78"/>
      <c r="C519" s="78"/>
      <c r="D519" s="78"/>
      <c r="E519" s="78"/>
      <c r="F519" s="78"/>
      <c r="G519" s="78"/>
      <c r="H519" s="78"/>
      <c r="I519" s="78"/>
      <c r="J519" s="78"/>
      <c r="K519" s="78"/>
      <c r="L519" s="78"/>
      <c r="M519" s="78"/>
      <c r="N519" s="78"/>
      <c r="O519" s="78"/>
      <c r="P519" s="78"/>
      <c r="Q519" s="78"/>
      <c r="R519" s="78"/>
      <c r="S519" s="78"/>
      <c r="T519" s="78"/>
      <c r="U519" s="78"/>
      <c r="V519" s="78"/>
      <c r="W519" s="78"/>
      <c r="X519" s="78"/>
      <c r="Y519" s="78"/>
      <c r="Z519" s="78"/>
    </row>
    <row r="520" spans="1:26">
      <c r="A520" s="78"/>
      <c r="B520" s="78"/>
      <c r="C520" s="78"/>
      <c r="D520" s="78"/>
      <c r="E520" s="78"/>
      <c r="F520" s="78"/>
      <c r="G520" s="78"/>
      <c r="H520" s="78"/>
      <c r="I520" s="78"/>
      <c r="J520" s="78"/>
      <c r="K520" s="78"/>
      <c r="L520" s="78"/>
      <c r="M520" s="78"/>
      <c r="N520" s="78"/>
      <c r="O520" s="78"/>
      <c r="P520" s="78"/>
      <c r="Q520" s="78"/>
      <c r="R520" s="78"/>
      <c r="S520" s="78"/>
      <c r="T520" s="78"/>
      <c r="U520" s="78"/>
      <c r="V520" s="78"/>
      <c r="W520" s="78"/>
      <c r="X520" s="78"/>
      <c r="Y520" s="78"/>
      <c r="Z520" s="78"/>
    </row>
    <row r="521" spans="1:26">
      <c r="A521" s="78"/>
      <c r="B521" s="78"/>
      <c r="C521" s="78"/>
      <c r="D521" s="78"/>
      <c r="E521" s="78"/>
      <c r="F521" s="78"/>
      <c r="G521" s="78"/>
      <c r="H521" s="78"/>
      <c r="I521" s="78"/>
      <c r="J521" s="78"/>
      <c r="K521" s="78"/>
      <c r="L521" s="78"/>
      <c r="M521" s="78"/>
      <c r="N521" s="78"/>
      <c r="O521" s="78"/>
      <c r="P521" s="78"/>
      <c r="Q521" s="78"/>
      <c r="R521" s="78"/>
      <c r="S521" s="78"/>
      <c r="T521" s="78"/>
      <c r="U521" s="78"/>
      <c r="V521" s="78"/>
      <c r="W521" s="78"/>
      <c r="X521" s="78"/>
      <c r="Y521" s="78"/>
      <c r="Z521" s="78"/>
    </row>
    <row r="522" spans="1:26">
      <c r="A522" s="78"/>
      <c r="B522" s="78"/>
      <c r="C522" s="78"/>
      <c r="D522" s="78"/>
      <c r="E522" s="78"/>
      <c r="F522" s="78"/>
      <c r="G522" s="78"/>
      <c r="H522" s="78"/>
      <c r="I522" s="78"/>
      <c r="J522" s="78"/>
      <c r="K522" s="78"/>
      <c r="L522" s="78"/>
      <c r="M522" s="78"/>
      <c r="N522" s="78"/>
      <c r="O522" s="78"/>
      <c r="P522" s="78"/>
      <c r="Q522" s="78"/>
      <c r="R522" s="78"/>
      <c r="S522" s="78"/>
      <c r="T522" s="78"/>
      <c r="U522" s="78"/>
      <c r="V522" s="78"/>
      <c r="W522" s="78"/>
      <c r="X522" s="78"/>
      <c r="Y522" s="78"/>
      <c r="Z522" s="78"/>
    </row>
    <row r="523" spans="1:26">
      <c r="A523" s="78"/>
      <c r="B523" s="78"/>
      <c r="C523" s="78"/>
      <c r="D523" s="78"/>
      <c r="E523" s="78"/>
      <c r="F523" s="78"/>
      <c r="G523" s="78"/>
      <c r="H523" s="78"/>
      <c r="I523" s="78"/>
      <c r="J523" s="78"/>
      <c r="K523" s="78"/>
      <c r="L523" s="78"/>
      <c r="M523" s="78"/>
      <c r="N523" s="78"/>
      <c r="O523" s="78"/>
      <c r="P523" s="78"/>
      <c r="Q523" s="78"/>
      <c r="R523" s="78"/>
      <c r="S523" s="78"/>
      <c r="T523" s="78"/>
      <c r="U523" s="78"/>
      <c r="V523" s="78"/>
      <c r="W523" s="78"/>
      <c r="X523" s="78"/>
      <c r="Y523" s="78"/>
      <c r="Z523" s="78"/>
    </row>
    <row r="524" spans="1:26">
      <c r="A524" s="78"/>
      <c r="B524" s="78"/>
      <c r="C524" s="78"/>
      <c r="D524" s="78"/>
      <c r="E524" s="78"/>
      <c r="F524" s="78"/>
      <c r="G524" s="78"/>
      <c r="H524" s="78"/>
      <c r="I524" s="78"/>
      <c r="J524" s="78"/>
      <c r="K524" s="78"/>
      <c r="L524" s="78"/>
      <c r="M524" s="78"/>
      <c r="N524" s="78"/>
      <c r="O524" s="78"/>
      <c r="P524" s="78"/>
      <c r="Q524" s="78"/>
      <c r="R524" s="78"/>
      <c r="S524" s="78"/>
      <c r="T524" s="78"/>
      <c r="U524" s="78"/>
      <c r="V524" s="78"/>
      <c r="W524" s="78"/>
      <c r="X524" s="78"/>
      <c r="Y524" s="78"/>
      <c r="Z524" s="78"/>
    </row>
    <row r="525" spans="1:26">
      <c r="A525" s="78"/>
      <c r="B525" s="78"/>
      <c r="C525" s="78"/>
      <c r="D525" s="78"/>
      <c r="E525" s="78"/>
      <c r="F525" s="78"/>
      <c r="G525" s="78"/>
      <c r="H525" s="78"/>
      <c r="I525" s="78"/>
      <c r="J525" s="78"/>
      <c r="K525" s="78"/>
      <c r="L525" s="78"/>
      <c r="M525" s="78"/>
      <c r="N525" s="78"/>
      <c r="O525" s="78"/>
      <c r="P525" s="78"/>
      <c r="Q525" s="78"/>
      <c r="R525" s="78"/>
      <c r="S525" s="78"/>
      <c r="T525" s="78"/>
      <c r="U525" s="78"/>
      <c r="V525" s="78"/>
      <c r="W525" s="78"/>
      <c r="X525" s="78"/>
      <c r="Y525" s="78"/>
      <c r="Z525" s="78"/>
    </row>
    <row r="526" spans="1:26">
      <c r="A526" s="78"/>
      <c r="B526" s="78"/>
      <c r="C526" s="78"/>
      <c r="D526" s="78"/>
      <c r="E526" s="78"/>
      <c r="F526" s="78"/>
      <c r="G526" s="78"/>
      <c r="H526" s="78"/>
      <c r="I526" s="78"/>
      <c r="J526" s="78"/>
      <c r="K526" s="78"/>
      <c r="L526" s="78"/>
      <c r="M526" s="78"/>
      <c r="N526" s="78"/>
      <c r="O526" s="78"/>
      <c r="P526" s="78"/>
      <c r="Q526" s="78"/>
      <c r="R526" s="78"/>
      <c r="S526" s="78"/>
      <c r="T526" s="78"/>
      <c r="U526" s="78"/>
      <c r="V526" s="78"/>
      <c r="W526" s="78"/>
      <c r="X526" s="78"/>
      <c r="Y526" s="78"/>
      <c r="Z526" s="78"/>
    </row>
    <row r="527" spans="1:26">
      <c r="A527" s="78"/>
      <c r="B527" s="78"/>
      <c r="C527" s="78"/>
      <c r="D527" s="78"/>
      <c r="E527" s="78"/>
      <c r="F527" s="78"/>
      <c r="G527" s="78"/>
      <c r="H527" s="78"/>
      <c r="I527" s="78"/>
      <c r="J527" s="78"/>
      <c r="K527" s="78"/>
      <c r="L527" s="78"/>
      <c r="M527" s="78"/>
      <c r="N527" s="78"/>
      <c r="O527" s="78"/>
      <c r="P527" s="78"/>
      <c r="Q527" s="78"/>
      <c r="R527" s="78"/>
      <c r="S527" s="78"/>
      <c r="T527" s="78"/>
      <c r="U527" s="78"/>
      <c r="V527" s="78"/>
      <c r="W527" s="78"/>
      <c r="X527" s="78"/>
      <c r="Y527" s="78"/>
      <c r="Z527" s="78"/>
    </row>
    <row r="528" spans="1:26">
      <c r="A528" s="78"/>
      <c r="B528" s="78"/>
      <c r="C528" s="78"/>
      <c r="D528" s="78"/>
      <c r="E528" s="78"/>
      <c r="F528" s="78"/>
      <c r="G528" s="78"/>
      <c r="H528" s="78"/>
      <c r="I528" s="78"/>
      <c r="J528" s="78"/>
      <c r="K528" s="78"/>
      <c r="L528" s="78"/>
      <c r="M528" s="78"/>
      <c r="N528" s="78"/>
      <c r="O528" s="78"/>
      <c r="P528" s="78"/>
      <c r="Q528" s="78"/>
      <c r="R528" s="78"/>
      <c r="S528" s="78"/>
      <c r="T528" s="78"/>
      <c r="U528" s="78"/>
      <c r="V528" s="78"/>
      <c r="W528" s="78"/>
      <c r="X528" s="78"/>
      <c r="Y528" s="78"/>
      <c r="Z528" s="78"/>
    </row>
    <row r="529" spans="1:26">
      <c r="A529" s="78"/>
      <c r="B529" s="78"/>
      <c r="C529" s="78"/>
      <c r="D529" s="78"/>
      <c r="E529" s="78"/>
      <c r="F529" s="78"/>
      <c r="G529" s="78"/>
      <c r="H529" s="78"/>
      <c r="I529" s="78"/>
      <c r="J529" s="78"/>
      <c r="K529" s="78"/>
      <c r="L529" s="78"/>
      <c r="M529" s="78"/>
      <c r="N529" s="78"/>
      <c r="O529" s="78"/>
      <c r="P529" s="78"/>
      <c r="Q529" s="78"/>
      <c r="R529" s="78"/>
      <c r="S529" s="78"/>
      <c r="T529" s="78"/>
      <c r="U529" s="78"/>
      <c r="V529" s="78"/>
      <c r="W529" s="78"/>
      <c r="X529" s="78"/>
      <c r="Y529" s="78"/>
      <c r="Z529" s="78"/>
    </row>
    <row r="530" spans="1:26">
      <c r="A530" s="78"/>
      <c r="B530" s="78"/>
      <c r="C530" s="78"/>
      <c r="D530" s="78"/>
      <c r="E530" s="78"/>
      <c r="F530" s="78"/>
      <c r="G530" s="78"/>
      <c r="H530" s="78"/>
      <c r="I530" s="78"/>
      <c r="J530" s="78"/>
      <c r="K530" s="78"/>
      <c r="L530" s="78"/>
      <c r="M530" s="78"/>
      <c r="N530" s="78"/>
      <c r="O530" s="78"/>
      <c r="P530" s="78"/>
      <c r="Q530" s="78"/>
      <c r="R530" s="78"/>
      <c r="S530" s="78"/>
      <c r="T530" s="78"/>
      <c r="U530" s="78"/>
      <c r="V530" s="78"/>
      <c r="W530" s="78"/>
      <c r="X530" s="78"/>
      <c r="Y530" s="78"/>
      <c r="Z530" s="78"/>
    </row>
    <row r="531" spans="1:26">
      <c r="A531" s="78"/>
      <c r="B531" s="78"/>
      <c r="C531" s="78"/>
      <c r="D531" s="78"/>
      <c r="E531" s="78"/>
      <c r="F531" s="78"/>
      <c r="G531" s="78"/>
      <c r="H531" s="78"/>
      <c r="I531" s="78"/>
      <c r="J531" s="78"/>
      <c r="K531" s="78"/>
      <c r="L531" s="78"/>
      <c r="M531" s="78"/>
      <c r="N531" s="78"/>
      <c r="O531" s="78"/>
      <c r="P531" s="78"/>
      <c r="Q531" s="78"/>
      <c r="R531" s="78"/>
      <c r="S531" s="78"/>
      <c r="T531" s="78"/>
      <c r="U531" s="78"/>
      <c r="V531" s="78"/>
      <c r="W531" s="78"/>
      <c r="X531" s="78"/>
      <c r="Y531" s="78"/>
      <c r="Z531" s="78"/>
    </row>
    <row r="532" spans="1:26">
      <c r="A532" s="78"/>
      <c r="B532" s="78"/>
      <c r="C532" s="78"/>
      <c r="D532" s="78"/>
      <c r="E532" s="78"/>
      <c r="F532" s="78"/>
      <c r="G532" s="78"/>
      <c r="H532" s="78"/>
      <c r="I532" s="78"/>
      <c r="J532" s="78"/>
      <c r="K532" s="78"/>
      <c r="L532" s="78"/>
      <c r="M532" s="78"/>
      <c r="N532" s="78"/>
      <c r="O532" s="78"/>
      <c r="P532" s="78"/>
      <c r="Q532" s="78"/>
      <c r="R532" s="78"/>
      <c r="S532" s="78"/>
      <c r="T532" s="78"/>
      <c r="U532" s="78"/>
      <c r="V532" s="78"/>
      <c r="W532" s="78"/>
      <c r="X532" s="78"/>
      <c r="Y532" s="78"/>
      <c r="Z532" s="78"/>
    </row>
    <row r="533" spans="1:26">
      <c r="A533" s="78"/>
      <c r="B533" s="78"/>
      <c r="C533" s="78"/>
      <c r="D533" s="78"/>
      <c r="E533" s="78"/>
      <c r="F533" s="78"/>
      <c r="G533" s="78"/>
      <c r="H533" s="78"/>
      <c r="I533" s="78"/>
      <c r="J533" s="78"/>
      <c r="K533" s="78"/>
      <c r="L533" s="78"/>
      <c r="M533" s="78"/>
      <c r="N533" s="78"/>
      <c r="O533" s="78"/>
      <c r="P533" s="78"/>
      <c r="Q533" s="78"/>
      <c r="R533" s="78"/>
      <c r="S533" s="78"/>
      <c r="T533" s="78"/>
      <c r="U533" s="78"/>
      <c r="V533" s="78"/>
      <c r="W533" s="78"/>
      <c r="X533" s="78"/>
      <c r="Y533" s="78"/>
      <c r="Z533" s="78"/>
    </row>
    <row r="534" spans="1:26">
      <c r="A534" s="78"/>
      <c r="B534" s="78"/>
      <c r="C534" s="78"/>
      <c r="D534" s="78"/>
      <c r="E534" s="78"/>
      <c r="F534" s="78"/>
      <c r="G534" s="78"/>
      <c r="H534" s="78"/>
      <c r="I534" s="78"/>
      <c r="J534" s="78"/>
      <c r="K534" s="78"/>
      <c r="L534" s="78"/>
      <c r="M534" s="78"/>
      <c r="N534" s="78"/>
      <c r="O534" s="78"/>
      <c r="P534" s="78"/>
      <c r="Q534" s="78"/>
      <c r="R534" s="78"/>
      <c r="S534" s="78"/>
      <c r="T534" s="78"/>
      <c r="U534" s="78"/>
      <c r="V534" s="78"/>
      <c r="W534" s="78"/>
      <c r="X534" s="78"/>
      <c r="Y534" s="78"/>
      <c r="Z534" s="78"/>
    </row>
    <row r="535" spans="1:26">
      <c r="A535" s="78"/>
      <c r="B535" s="78"/>
      <c r="C535" s="78"/>
      <c r="D535" s="78"/>
      <c r="E535" s="78"/>
      <c r="F535" s="78"/>
      <c r="G535" s="78"/>
      <c r="H535" s="78"/>
      <c r="I535" s="78"/>
      <c r="J535" s="78"/>
      <c r="K535" s="78"/>
      <c r="L535" s="78"/>
      <c r="M535" s="78"/>
      <c r="N535" s="78"/>
      <c r="O535" s="78"/>
      <c r="P535" s="78"/>
      <c r="Q535" s="78"/>
      <c r="R535" s="78"/>
      <c r="S535" s="78"/>
      <c r="T535" s="78"/>
      <c r="U535" s="78"/>
      <c r="V535" s="78"/>
      <c r="W535" s="78"/>
      <c r="X535" s="78"/>
      <c r="Y535" s="78"/>
      <c r="Z535" s="78"/>
    </row>
    <row r="536" spans="1:26">
      <c r="A536" s="78"/>
      <c r="B536" s="78"/>
      <c r="C536" s="78"/>
      <c r="D536" s="78"/>
      <c r="E536" s="78"/>
      <c r="F536" s="78"/>
      <c r="G536" s="78"/>
      <c r="H536" s="78"/>
      <c r="I536" s="78"/>
      <c r="J536" s="78"/>
      <c r="K536" s="78"/>
      <c r="L536" s="78"/>
      <c r="M536" s="78"/>
      <c r="N536" s="78"/>
      <c r="O536" s="78"/>
      <c r="P536" s="78"/>
      <c r="Q536" s="78"/>
      <c r="R536" s="78"/>
      <c r="S536" s="78"/>
      <c r="T536" s="78"/>
      <c r="U536" s="78"/>
      <c r="V536" s="78"/>
      <c r="W536" s="78"/>
      <c r="X536" s="78"/>
      <c r="Y536" s="78"/>
      <c r="Z536" s="78"/>
    </row>
    <row r="537" spans="1:26">
      <c r="A537" s="78"/>
      <c r="B537" s="78"/>
      <c r="C537" s="78"/>
      <c r="D537" s="78"/>
      <c r="E537" s="78"/>
      <c r="F537" s="78"/>
      <c r="G537" s="78"/>
      <c r="H537" s="78"/>
      <c r="I537" s="78"/>
      <c r="J537" s="78"/>
      <c r="K537" s="78"/>
      <c r="L537" s="78"/>
      <c r="M537" s="78"/>
      <c r="N537" s="78"/>
      <c r="O537" s="78"/>
      <c r="P537" s="78"/>
      <c r="Q537" s="78"/>
      <c r="R537" s="78"/>
      <c r="S537" s="78"/>
      <c r="T537" s="78"/>
      <c r="U537" s="78"/>
      <c r="V537" s="78"/>
      <c r="W537" s="78"/>
      <c r="X537" s="78"/>
      <c r="Y537" s="78"/>
      <c r="Z537" s="78"/>
    </row>
    <row r="538" spans="1:26">
      <c r="A538" s="78"/>
      <c r="B538" s="78"/>
      <c r="C538" s="78"/>
      <c r="D538" s="78"/>
      <c r="E538" s="78"/>
      <c r="F538" s="78"/>
      <c r="G538" s="78"/>
      <c r="H538" s="78"/>
      <c r="I538" s="78"/>
      <c r="J538" s="78"/>
      <c r="K538" s="78"/>
      <c r="L538" s="78"/>
      <c r="M538" s="78"/>
      <c r="N538" s="78"/>
      <c r="O538" s="78"/>
      <c r="P538" s="78"/>
      <c r="Q538" s="78"/>
      <c r="R538" s="78"/>
      <c r="S538" s="78"/>
      <c r="T538" s="78"/>
      <c r="U538" s="78"/>
      <c r="V538" s="78"/>
      <c r="W538" s="78"/>
      <c r="X538" s="78"/>
      <c r="Y538" s="78"/>
      <c r="Z538" s="78"/>
    </row>
    <row r="539" spans="1:26">
      <c r="A539" s="78"/>
      <c r="B539" s="78"/>
      <c r="C539" s="78"/>
      <c r="D539" s="78"/>
      <c r="E539" s="78"/>
      <c r="F539" s="78"/>
      <c r="G539" s="78"/>
      <c r="H539" s="78"/>
      <c r="I539" s="78"/>
      <c r="J539" s="78"/>
      <c r="K539" s="78"/>
      <c r="L539" s="78"/>
      <c r="M539" s="78"/>
      <c r="N539" s="78"/>
      <c r="O539" s="78"/>
      <c r="P539" s="78"/>
      <c r="Q539" s="78"/>
      <c r="R539" s="78"/>
      <c r="S539" s="78"/>
      <c r="T539" s="78"/>
      <c r="U539" s="78"/>
      <c r="V539" s="78"/>
      <c r="W539" s="78"/>
      <c r="X539" s="78"/>
      <c r="Y539" s="78"/>
      <c r="Z539" s="78"/>
    </row>
    <row r="540" spans="1:26">
      <c r="A540" s="78"/>
      <c r="B540" s="78"/>
      <c r="C540" s="78"/>
      <c r="D540" s="78"/>
      <c r="E540" s="78"/>
      <c r="F540" s="78"/>
      <c r="G540" s="78"/>
      <c r="H540" s="78"/>
      <c r="I540" s="78"/>
      <c r="J540" s="78"/>
      <c r="K540" s="78"/>
      <c r="L540" s="78"/>
      <c r="M540" s="78"/>
      <c r="N540" s="78"/>
      <c r="O540" s="78"/>
      <c r="P540" s="78"/>
      <c r="Q540" s="78"/>
      <c r="R540" s="78"/>
      <c r="S540" s="78"/>
      <c r="T540" s="78"/>
      <c r="U540" s="78"/>
      <c r="V540" s="78"/>
      <c r="W540" s="78"/>
      <c r="X540" s="78"/>
      <c r="Y540" s="78"/>
      <c r="Z540" s="78"/>
    </row>
    <row r="541" spans="1:26">
      <c r="A541" s="78"/>
      <c r="B541" s="78"/>
      <c r="C541" s="78"/>
      <c r="D541" s="78"/>
      <c r="E541" s="78"/>
      <c r="F541" s="78"/>
      <c r="G541" s="78"/>
      <c r="H541" s="78"/>
      <c r="I541" s="78"/>
      <c r="J541" s="78"/>
      <c r="K541" s="78"/>
      <c r="L541" s="78"/>
      <c r="M541" s="78"/>
      <c r="N541" s="78"/>
      <c r="O541" s="78"/>
      <c r="P541" s="78"/>
      <c r="Q541" s="78"/>
      <c r="R541" s="78"/>
      <c r="S541" s="78"/>
      <c r="T541" s="78"/>
      <c r="U541" s="78"/>
      <c r="V541" s="78"/>
      <c r="W541" s="78"/>
      <c r="X541" s="78"/>
      <c r="Y541" s="78"/>
      <c r="Z541" s="78"/>
    </row>
    <row r="542" spans="1:26">
      <c r="A542" s="78"/>
      <c r="B542" s="78"/>
      <c r="C542" s="78"/>
      <c r="D542" s="78"/>
      <c r="E542" s="78"/>
      <c r="F542" s="78"/>
      <c r="G542" s="78"/>
      <c r="H542" s="78"/>
      <c r="I542" s="78"/>
      <c r="J542" s="78"/>
      <c r="K542" s="78"/>
      <c r="L542" s="78"/>
      <c r="M542" s="78"/>
      <c r="N542" s="78"/>
      <c r="O542" s="78"/>
      <c r="P542" s="78"/>
      <c r="Q542" s="78"/>
      <c r="R542" s="78"/>
      <c r="S542" s="78"/>
      <c r="T542" s="78"/>
      <c r="U542" s="78"/>
      <c r="V542" s="78"/>
      <c r="W542" s="78"/>
      <c r="X542" s="78"/>
      <c r="Y542" s="78"/>
      <c r="Z542" s="78"/>
    </row>
    <row r="543" spans="1:26">
      <c r="A543" s="78"/>
      <c r="B543" s="78"/>
      <c r="C543" s="78"/>
      <c r="D543" s="78"/>
      <c r="E543" s="78"/>
      <c r="F543" s="78"/>
      <c r="G543" s="78"/>
      <c r="H543" s="78"/>
      <c r="I543" s="78"/>
      <c r="J543" s="78"/>
      <c r="K543" s="78"/>
      <c r="L543" s="78"/>
      <c r="M543" s="78"/>
      <c r="N543" s="78"/>
      <c r="O543" s="78"/>
      <c r="P543" s="78"/>
      <c r="Q543" s="78"/>
      <c r="R543" s="78"/>
      <c r="S543" s="78"/>
      <c r="T543" s="78"/>
      <c r="U543" s="78"/>
      <c r="V543" s="78"/>
      <c r="W543" s="78"/>
      <c r="X543" s="78"/>
      <c r="Y543" s="78"/>
      <c r="Z543" s="78"/>
    </row>
    <row r="544" spans="1:26">
      <c r="A544" s="78"/>
      <c r="B544" s="78"/>
      <c r="C544" s="78"/>
      <c r="D544" s="78"/>
      <c r="E544" s="78"/>
      <c r="F544" s="78"/>
      <c r="G544" s="78"/>
      <c r="H544" s="78"/>
      <c r="I544" s="78"/>
      <c r="J544" s="78"/>
      <c r="K544" s="78"/>
      <c r="L544" s="78"/>
      <c r="M544" s="78"/>
      <c r="N544" s="78"/>
      <c r="O544" s="78"/>
      <c r="P544" s="78"/>
      <c r="Q544" s="78"/>
      <c r="R544" s="78"/>
      <c r="S544" s="78"/>
      <c r="T544" s="78"/>
      <c r="U544" s="78"/>
      <c r="V544" s="78"/>
      <c r="W544" s="78"/>
      <c r="X544" s="78"/>
      <c r="Y544" s="78"/>
      <c r="Z544" s="78"/>
    </row>
    <row r="545" spans="1:26">
      <c r="A545" s="78"/>
      <c r="B545" s="78"/>
      <c r="C545" s="78"/>
      <c r="D545" s="78"/>
      <c r="E545" s="78"/>
      <c r="F545" s="78"/>
      <c r="G545" s="78"/>
      <c r="H545" s="78"/>
      <c r="I545" s="78"/>
      <c r="J545" s="78"/>
      <c r="K545" s="78"/>
      <c r="L545" s="78"/>
      <c r="M545" s="78"/>
      <c r="N545" s="78"/>
      <c r="O545" s="78"/>
      <c r="P545" s="78"/>
      <c r="Q545" s="78"/>
      <c r="R545" s="78"/>
      <c r="S545" s="78"/>
      <c r="T545" s="78"/>
      <c r="U545" s="78"/>
      <c r="V545" s="78"/>
      <c r="W545" s="78"/>
      <c r="X545" s="78"/>
      <c r="Y545" s="78"/>
      <c r="Z545" s="78"/>
    </row>
    <row r="546" spans="1:26">
      <c r="A546" s="78"/>
      <c r="B546" s="78"/>
      <c r="C546" s="78"/>
      <c r="D546" s="78"/>
      <c r="E546" s="78"/>
      <c r="F546" s="78"/>
      <c r="G546" s="78"/>
      <c r="H546" s="78"/>
      <c r="I546" s="78"/>
      <c r="J546" s="78"/>
      <c r="K546" s="78"/>
      <c r="L546" s="78"/>
      <c r="M546" s="78"/>
      <c r="N546" s="78"/>
      <c r="O546" s="78"/>
      <c r="P546" s="78"/>
      <c r="Q546" s="78"/>
      <c r="R546" s="78"/>
      <c r="S546" s="78"/>
      <c r="T546" s="78"/>
      <c r="U546" s="78"/>
      <c r="V546" s="78"/>
      <c r="W546" s="78"/>
      <c r="X546" s="78"/>
      <c r="Y546" s="78"/>
      <c r="Z546" s="78"/>
    </row>
    <row r="547" spans="1:26">
      <c r="A547" s="78"/>
      <c r="B547" s="78"/>
      <c r="C547" s="78"/>
      <c r="D547" s="78"/>
      <c r="E547" s="78"/>
      <c r="F547" s="78"/>
      <c r="G547" s="78"/>
      <c r="H547" s="78"/>
      <c r="I547" s="78"/>
      <c r="J547" s="78"/>
      <c r="K547" s="78"/>
      <c r="L547" s="78"/>
      <c r="M547" s="78"/>
      <c r="N547" s="78"/>
      <c r="O547" s="78"/>
      <c r="P547" s="78"/>
      <c r="Q547" s="78"/>
      <c r="R547" s="78"/>
      <c r="S547" s="78"/>
      <c r="T547" s="78"/>
      <c r="U547" s="78"/>
      <c r="V547" s="78"/>
      <c r="W547" s="78"/>
      <c r="X547" s="78"/>
      <c r="Y547" s="78"/>
      <c r="Z547" s="78"/>
    </row>
    <row r="548" spans="1:26">
      <c r="A548" s="78"/>
      <c r="B548" s="78"/>
      <c r="C548" s="78"/>
      <c r="D548" s="78"/>
      <c r="E548" s="78"/>
      <c r="F548" s="78"/>
      <c r="G548" s="78"/>
      <c r="H548" s="78"/>
      <c r="I548" s="78"/>
      <c r="J548" s="78"/>
      <c r="K548" s="78"/>
      <c r="L548" s="78"/>
      <c r="M548" s="78"/>
      <c r="N548" s="78"/>
      <c r="O548" s="78"/>
      <c r="P548" s="78"/>
      <c r="Q548" s="78"/>
      <c r="R548" s="78"/>
      <c r="S548" s="78"/>
      <c r="T548" s="78"/>
      <c r="U548" s="78"/>
      <c r="V548" s="78"/>
      <c r="W548" s="78"/>
      <c r="X548" s="78"/>
      <c r="Y548" s="78"/>
      <c r="Z548" s="78"/>
    </row>
    <row r="549" spans="1:26">
      <c r="A549" s="78"/>
      <c r="B549" s="78"/>
      <c r="C549" s="78"/>
      <c r="D549" s="78"/>
      <c r="E549" s="78"/>
      <c r="F549" s="78"/>
      <c r="G549" s="78"/>
      <c r="H549" s="78"/>
      <c r="I549" s="78"/>
      <c r="J549" s="78"/>
      <c r="K549" s="78"/>
      <c r="L549" s="78"/>
      <c r="M549" s="78"/>
      <c r="N549" s="78"/>
      <c r="O549" s="78"/>
      <c r="P549" s="78"/>
      <c r="Q549" s="78"/>
      <c r="R549" s="78"/>
      <c r="S549" s="78"/>
      <c r="T549" s="78"/>
      <c r="U549" s="78"/>
      <c r="V549" s="78"/>
      <c r="W549" s="78"/>
      <c r="X549" s="78"/>
      <c r="Y549" s="78"/>
      <c r="Z549" s="78"/>
    </row>
    <row r="550" spans="1:26">
      <c r="A550" s="78"/>
      <c r="B550" s="78"/>
      <c r="C550" s="78"/>
      <c r="D550" s="78"/>
      <c r="E550" s="78"/>
      <c r="F550" s="78"/>
      <c r="G550" s="78"/>
      <c r="H550" s="78"/>
      <c r="I550" s="78"/>
      <c r="J550" s="78"/>
      <c r="K550" s="78"/>
      <c r="L550" s="78"/>
      <c r="M550" s="78"/>
      <c r="N550" s="78"/>
      <c r="O550" s="78"/>
      <c r="P550" s="78"/>
      <c r="Q550" s="78"/>
      <c r="R550" s="78"/>
      <c r="S550" s="78"/>
      <c r="T550" s="78"/>
      <c r="U550" s="78"/>
      <c r="V550" s="78"/>
      <c r="W550" s="78"/>
      <c r="X550" s="78"/>
      <c r="Y550" s="78"/>
      <c r="Z550" s="78"/>
    </row>
    <row r="551" spans="1:26">
      <c r="A551" s="78"/>
      <c r="B551" s="78"/>
      <c r="C551" s="78"/>
      <c r="D551" s="78"/>
      <c r="E551" s="78"/>
      <c r="F551" s="78"/>
      <c r="G551" s="78"/>
      <c r="H551" s="78"/>
      <c r="I551" s="78"/>
      <c r="J551" s="78"/>
      <c r="K551" s="78"/>
      <c r="L551" s="78"/>
      <c r="M551" s="78"/>
      <c r="N551" s="78"/>
      <c r="O551" s="78"/>
      <c r="P551" s="78"/>
      <c r="Q551" s="78"/>
      <c r="R551" s="78"/>
      <c r="S551" s="78"/>
      <c r="T551" s="78"/>
      <c r="U551" s="78"/>
      <c r="V551" s="78"/>
      <c r="W551" s="78"/>
      <c r="X551" s="78"/>
      <c r="Y551" s="78"/>
      <c r="Z551" s="78"/>
    </row>
    <row r="552" spans="1:26">
      <c r="A552" s="78"/>
      <c r="B552" s="78"/>
      <c r="C552" s="78"/>
      <c r="D552" s="78"/>
      <c r="E552" s="78"/>
      <c r="F552" s="78"/>
      <c r="G552" s="78"/>
      <c r="H552" s="78"/>
      <c r="I552" s="78"/>
      <c r="J552" s="78"/>
      <c r="K552" s="78"/>
      <c r="L552" s="78"/>
      <c r="M552" s="78"/>
      <c r="N552" s="78"/>
      <c r="O552" s="78"/>
      <c r="P552" s="78"/>
      <c r="Q552" s="78"/>
      <c r="R552" s="78"/>
      <c r="S552" s="78"/>
      <c r="T552" s="78"/>
      <c r="U552" s="78"/>
      <c r="V552" s="78"/>
      <c r="W552" s="78"/>
      <c r="X552" s="78"/>
      <c r="Y552" s="78"/>
      <c r="Z552" s="78"/>
    </row>
    <row r="553" spans="1:26">
      <c r="A553" s="78"/>
      <c r="B553" s="78"/>
      <c r="C553" s="78"/>
      <c r="D553" s="78"/>
      <c r="E553" s="78"/>
      <c r="F553" s="78"/>
      <c r="G553" s="78"/>
      <c r="H553" s="78"/>
      <c r="I553" s="78"/>
      <c r="J553" s="78"/>
      <c r="K553" s="78"/>
      <c r="L553" s="78"/>
      <c r="M553" s="78"/>
      <c r="N553" s="78"/>
      <c r="O553" s="78"/>
      <c r="P553" s="78"/>
      <c r="Q553" s="78"/>
      <c r="R553" s="78"/>
      <c r="S553" s="78"/>
      <c r="T553" s="78"/>
      <c r="U553" s="78"/>
      <c r="V553" s="78"/>
      <c r="W553" s="78"/>
      <c r="X553" s="78"/>
      <c r="Y553" s="78"/>
      <c r="Z553" s="78"/>
    </row>
    <row r="554" spans="1:26">
      <c r="A554" s="78"/>
      <c r="B554" s="78"/>
      <c r="C554" s="78"/>
      <c r="D554" s="78"/>
      <c r="E554" s="78"/>
      <c r="F554" s="78"/>
      <c r="G554" s="78"/>
      <c r="H554" s="78"/>
      <c r="I554" s="78"/>
      <c r="J554" s="78"/>
      <c r="K554" s="78"/>
      <c r="L554" s="78"/>
      <c r="M554" s="78"/>
      <c r="N554" s="78"/>
      <c r="O554" s="78"/>
      <c r="P554" s="78"/>
      <c r="Q554" s="78"/>
      <c r="R554" s="78"/>
      <c r="S554" s="78"/>
      <c r="T554" s="78"/>
      <c r="U554" s="78"/>
      <c r="V554" s="78"/>
      <c r="W554" s="78"/>
      <c r="X554" s="78"/>
      <c r="Y554" s="78"/>
      <c r="Z554" s="78"/>
    </row>
    <row r="555" spans="1:26">
      <c r="A555" s="78"/>
      <c r="B555" s="78"/>
      <c r="C555" s="78"/>
      <c r="D555" s="78"/>
      <c r="E555" s="78"/>
      <c r="F555" s="78"/>
      <c r="G555" s="78"/>
      <c r="H555" s="78"/>
      <c r="I555" s="78"/>
      <c r="J555" s="78"/>
      <c r="K555" s="78"/>
      <c r="L555" s="78"/>
      <c r="M555" s="78"/>
      <c r="N555" s="78"/>
      <c r="O555" s="78"/>
      <c r="P555" s="78"/>
      <c r="Q555" s="78"/>
      <c r="R555" s="78"/>
      <c r="S555" s="78"/>
      <c r="T555" s="78"/>
      <c r="U555" s="78"/>
      <c r="V555" s="78"/>
      <c r="W555" s="78"/>
      <c r="X555" s="78"/>
      <c r="Y555" s="78"/>
      <c r="Z555" s="78"/>
    </row>
    <row r="556" spans="1:26">
      <c r="A556" s="78"/>
      <c r="B556" s="78"/>
      <c r="C556" s="78"/>
      <c r="D556" s="78"/>
      <c r="E556" s="78"/>
      <c r="F556" s="78"/>
      <c r="G556" s="78"/>
      <c r="H556" s="78"/>
      <c r="I556" s="78"/>
      <c r="J556" s="78"/>
      <c r="K556" s="78"/>
      <c r="L556" s="78"/>
      <c r="M556" s="78"/>
      <c r="N556" s="78"/>
      <c r="O556" s="78"/>
      <c r="P556" s="78"/>
      <c r="Q556" s="78"/>
      <c r="R556" s="78"/>
      <c r="S556" s="78"/>
      <c r="T556" s="78"/>
      <c r="U556" s="78"/>
      <c r="V556" s="78"/>
      <c r="W556" s="78"/>
      <c r="X556" s="78"/>
      <c r="Y556" s="78"/>
      <c r="Z556" s="78"/>
    </row>
    <row r="557" spans="1:26">
      <c r="A557" s="78"/>
      <c r="B557" s="78"/>
      <c r="C557" s="78"/>
      <c r="D557" s="78"/>
      <c r="E557" s="78"/>
      <c r="F557" s="78"/>
      <c r="G557" s="78"/>
      <c r="H557" s="78"/>
      <c r="I557" s="78"/>
      <c r="J557" s="78"/>
      <c r="K557" s="78"/>
      <c r="L557" s="78"/>
      <c r="M557" s="78"/>
      <c r="N557" s="78"/>
      <c r="O557" s="78"/>
      <c r="P557" s="78"/>
      <c r="Q557" s="78"/>
      <c r="R557" s="78"/>
      <c r="S557" s="78"/>
      <c r="T557" s="78"/>
      <c r="U557" s="78"/>
      <c r="V557" s="78"/>
      <c r="W557" s="78"/>
      <c r="X557" s="78"/>
      <c r="Y557" s="78"/>
      <c r="Z557" s="78"/>
    </row>
    <row r="558" spans="1:26">
      <c r="A558" s="78"/>
      <c r="B558" s="78"/>
      <c r="C558" s="78"/>
      <c r="D558" s="78"/>
      <c r="E558" s="78"/>
      <c r="F558" s="78"/>
      <c r="G558" s="78"/>
      <c r="H558" s="78"/>
      <c r="I558" s="78"/>
      <c r="J558" s="78"/>
      <c r="K558" s="78"/>
      <c r="L558" s="78"/>
      <c r="M558" s="78"/>
      <c r="N558" s="78"/>
      <c r="O558" s="78"/>
      <c r="P558" s="78"/>
      <c r="Q558" s="78"/>
      <c r="R558" s="78"/>
      <c r="S558" s="78"/>
      <c r="T558" s="78"/>
      <c r="U558" s="78"/>
      <c r="V558" s="78"/>
      <c r="W558" s="78"/>
      <c r="X558" s="78"/>
      <c r="Y558" s="78"/>
      <c r="Z558" s="78"/>
    </row>
    <row r="559" spans="1:26">
      <c r="A559" s="78"/>
      <c r="B559" s="78"/>
      <c r="C559" s="78"/>
      <c r="D559" s="78"/>
      <c r="E559" s="78"/>
      <c r="F559" s="78"/>
      <c r="G559" s="78"/>
      <c r="H559" s="78"/>
      <c r="I559" s="78"/>
      <c r="J559" s="78"/>
      <c r="K559" s="78"/>
      <c r="L559" s="78"/>
      <c r="M559" s="78"/>
      <c r="N559" s="78"/>
      <c r="O559" s="78"/>
      <c r="P559" s="78"/>
      <c r="Q559" s="78"/>
      <c r="R559" s="78"/>
      <c r="S559" s="78"/>
      <c r="T559" s="78"/>
      <c r="U559" s="78"/>
      <c r="V559" s="78"/>
      <c r="W559" s="78"/>
      <c r="X559" s="78"/>
      <c r="Y559" s="78"/>
      <c r="Z559" s="78"/>
    </row>
    <row r="560" spans="1:26">
      <c r="A560" s="78"/>
      <c r="B560" s="78"/>
      <c r="C560" s="78"/>
      <c r="D560" s="78"/>
      <c r="E560" s="78"/>
      <c r="F560" s="78"/>
      <c r="G560" s="78"/>
      <c r="H560" s="78"/>
      <c r="I560" s="78"/>
      <c r="J560" s="78"/>
      <c r="K560" s="78"/>
      <c r="L560" s="78"/>
      <c r="M560" s="78"/>
      <c r="N560" s="78"/>
      <c r="O560" s="78"/>
      <c r="P560" s="78"/>
      <c r="Q560" s="78"/>
      <c r="R560" s="78"/>
      <c r="S560" s="78"/>
      <c r="T560" s="78"/>
      <c r="U560" s="78"/>
      <c r="V560" s="78"/>
      <c r="W560" s="78"/>
      <c r="X560" s="78"/>
      <c r="Y560" s="78"/>
      <c r="Z560" s="78"/>
    </row>
    <row r="561" spans="1:26">
      <c r="A561" s="78"/>
      <c r="B561" s="78"/>
      <c r="C561" s="78"/>
      <c r="D561" s="78"/>
      <c r="E561" s="78"/>
      <c r="F561" s="78"/>
      <c r="G561" s="78"/>
      <c r="H561" s="78"/>
      <c r="I561" s="78"/>
      <c r="J561" s="78"/>
      <c r="K561" s="78"/>
      <c r="L561" s="78"/>
      <c r="M561" s="78"/>
      <c r="N561" s="78"/>
      <c r="O561" s="78"/>
      <c r="P561" s="78"/>
      <c r="Q561" s="78"/>
      <c r="R561" s="78"/>
      <c r="S561" s="78"/>
      <c r="T561" s="78"/>
      <c r="U561" s="78"/>
      <c r="V561" s="78"/>
      <c r="W561" s="78"/>
      <c r="X561" s="78"/>
      <c r="Y561" s="78"/>
      <c r="Z561" s="78"/>
    </row>
    <row r="562" spans="1:26">
      <c r="A562" s="78"/>
      <c r="B562" s="78"/>
      <c r="C562" s="78"/>
      <c r="D562" s="78"/>
      <c r="E562" s="78"/>
      <c r="F562" s="78"/>
      <c r="G562" s="78"/>
      <c r="H562" s="78"/>
      <c r="I562" s="78"/>
      <c r="J562" s="78"/>
      <c r="K562" s="78"/>
      <c r="L562" s="78"/>
      <c r="M562" s="78"/>
      <c r="N562" s="78"/>
      <c r="O562" s="78"/>
      <c r="P562" s="78"/>
      <c r="Q562" s="78"/>
      <c r="R562" s="78"/>
      <c r="S562" s="78"/>
      <c r="T562" s="78"/>
      <c r="U562" s="78"/>
      <c r="V562" s="78"/>
      <c r="W562" s="78"/>
      <c r="X562" s="78"/>
      <c r="Y562" s="78"/>
      <c r="Z562" s="78"/>
    </row>
    <row r="563" spans="1:26">
      <c r="A563" s="78"/>
      <c r="B563" s="78"/>
      <c r="C563" s="78"/>
      <c r="D563" s="78"/>
      <c r="E563" s="78"/>
      <c r="F563" s="78"/>
      <c r="G563" s="78"/>
      <c r="H563" s="78"/>
      <c r="I563" s="78"/>
      <c r="J563" s="78"/>
      <c r="K563" s="78"/>
      <c r="L563" s="78"/>
      <c r="M563" s="78"/>
      <c r="N563" s="78"/>
      <c r="O563" s="78"/>
      <c r="P563" s="78"/>
      <c r="Q563" s="78"/>
      <c r="R563" s="78"/>
      <c r="S563" s="78"/>
      <c r="T563" s="78"/>
      <c r="U563" s="78"/>
      <c r="V563" s="78"/>
      <c r="W563" s="78"/>
      <c r="X563" s="78"/>
      <c r="Y563" s="78"/>
      <c r="Z563" s="78"/>
    </row>
    <row r="564" spans="1:26">
      <c r="A564" s="78"/>
      <c r="B564" s="78"/>
      <c r="C564" s="78"/>
      <c r="D564" s="78"/>
      <c r="E564" s="78"/>
      <c r="F564" s="78"/>
      <c r="G564" s="78"/>
      <c r="H564" s="78"/>
      <c r="I564" s="78"/>
      <c r="J564" s="78"/>
      <c r="K564" s="78"/>
      <c r="L564" s="78"/>
      <c r="M564" s="78"/>
      <c r="N564" s="78"/>
      <c r="O564" s="78"/>
      <c r="P564" s="78"/>
      <c r="Q564" s="78"/>
      <c r="R564" s="78"/>
      <c r="S564" s="78"/>
      <c r="T564" s="78"/>
      <c r="U564" s="78"/>
      <c r="V564" s="78"/>
      <c r="W564" s="78"/>
      <c r="X564" s="78"/>
      <c r="Y564" s="78"/>
      <c r="Z564" s="78"/>
    </row>
    <row r="565" spans="1:26">
      <c r="A565" s="78"/>
      <c r="B565" s="78"/>
      <c r="C565" s="78"/>
      <c r="D565" s="78"/>
      <c r="E565" s="78"/>
      <c r="F565" s="78"/>
      <c r="G565" s="78"/>
      <c r="H565" s="78"/>
      <c r="I565" s="78"/>
      <c r="J565" s="78"/>
      <c r="K565" s="78"/>
      <c r="L565" s="78"/>
      <c r="M565" s="78"/>
      <c r="N565" s="78"/>
      <c r="O565" s="78"/>
      <c r="P565" s="78"/>
      <c r="Q565" s="78"/>
      <c r="R565" s="78"/>
      <c r="S565" s="78"/>
      <c r="T565" s="78"/>
      <c r="U565" s="78"/>
      <c r="V565" s="78"/>
      <c r="W565" s="78"/>
      <c r="X565" s="78"/>
      <c r="Y565" s="78"/>
      <c r="Z565" s="78"/>
    </row>
    <row r="566" spans="1:26">
      <c r="A566" s="78"/>
      <c r="B566" s="78"/>
      <c r="C566" s="78"/>
      <c r="D566" s="78"/>
      <c r="E566" s="78"/>
      <c r="F566" s="78"/>
      <c r="G566" s="78"/>
      <c r="H566" s="78"/>
      <c r="I566" s="78"/>
      <c r="J566" s="78"/>
      <c r="K566" s="78"/>
      <c r="L566" s="78"/>
      <c r="M566" s="78"/>
      <c r="N566" s="78"/>
      <c r="O566" s="78"/>
      <c r="P566" s="78"/>
      <c r="Q566" s="78"/>
      <c r="R566" s="78"/>
      <c r="S566" s="78"/>
      <c r="T566" s="78"/>
      <c r="U566" s="78"/>
      <c r="V566" s="78"/>
      <c r="W566" s="78"/>
      <c r="X566" s="78"/>
      <c r="Y566" s="78"/>
      <c r="Z566" s="78"/>
    </row>
    <row r="567" spans="1:26">
      <c r="A567" s="78"/>
      <c r="B567" s="78"/>
      <c r="C567" s="78"/>
      <c r="D567" s="78"/>
      <c r="E567" s="78"/>
      <c r="F567" s="78"/>
      <c r="G567" s="78"/>
      <c r="H567" s="78"/>
      <c r="I567" s="78"/>
      <c r="J567" s="78"/>
      <c r="K567" s="78"/>
      <c r="L567" s="78"/>
      <c r="M567" s="78"/>
      <c r="N567" s="78"/>
      <c r="O567" s="78"/>
      <c r="P567" s="78"/>
      <c r="Q567" s="78"/>
      <c r="R567" s="78"/>
      <c r="S567" s="78"/>
      <c r="T567" s="78"/>
      <c r="U567" s="78"/>
      <c r="V567" s="78"/>
      <c r="W567" s="78"/>
      <c r="X567" s="78"/>
      <c r="Y567" s="78"/>
      <c r="Z567" s="78"/>
    </row>
    <row r="568" spans="1:26">
      <c r="A568" s="78"/>
      <c r="B568" s="78"/>
      <c r="C568" s="78"/>
      <c r="D568" s="78"/>
      <c r="E568" s="78"/>
      <c r="F568" s="78"/>
      <c r="G568" s="78"/>
      <c r="H568" s="78"/>
      <c r="I568" s="78"/>
      <c r="J568" s="78"/>
      <c r="K568" s="78"/>
      <c r="L568" s="78"/>
      <c r="M568" s="78"/>
      <c r="N568" s="78"/>
      <c r="O568" s="78"/>
      <c r="P568" s="78"/>
      <c r="Q568" s="78"/>
      <c r="R568" s="78"/>
      <c r="S568" s="78"/>
      <c r="T568" s="78"/>
      <c r="U568" s="78"/>
      <c r="V568" s="78"/>
      <c r="W568" s="78"/>
      <c r="X568" s="78"/>
      <c r="Y568" s="78"/>
      <c r="Z568" s="78"/>
    </row>
    <row r="569" spans="1:26">
      <c r="A569" s="78"/>
      <c r="B569" s="78"/>
      <c r="C569" s="78"/>
      <c r="D569" s="78"/>
      <c r="E569" s="78"/>
      <c r="F569" s="78"/>
      <c r="G569" s="78"/>
      <c r="H569" s="78"/>
      <c r="I569" s="78"/>
      <c r="J569" s="78"/>
      <c r="K569" s="78"/>
      <c r="L569" s="78"/>
      <c r="M569" s="78"/>
      <c r="N569" s="78"/>
      <c r="O569" s="78"/>
      <c r="P569" s="78"/>
      <c r="Q569" s="78"/>
      <c r="R569" s="78"/>
      <c r="S569" s="78"/>
      <c r="T569" s="78"/>
      <c r="U569" s="78"/>
      <c r="V569" s="78"/>
      <c r="W569" s="78"/>
      <c r="X569" s="78"/>
      <c r="Y569" s="78"/>
      <c r="Z569" s="78"/>
    </row>
    <row r="570" spans="1:26">
      <c r="A570" s="78"/>
      <c r="B570" s="78"/>
      <c r="C570" s="78"/>
      <c r="D570" s="78"/>
      <c r="E570" s="78"/>
      <c r="F570" s="78"/>
      <c r="G570" s="78"/>
      <c r="H570" s="78"/>
      <c r="I570" s="78"/>
      <c r="J570" s="78"/>
      <c r="K570" s="78"/>
      <c r="L570" s="78"/>
      <c r="M570" s="78"/>
      <c r="N570" s="78"/>
      <c r="O570" s="78"/>
      <c r="P570" s="78"/>
      <c r="Q570" s="78"/>
      <c r="R570" s="78"/>
      <c r="S570" s="78"/>
      <c r="T570" s="78"/>
      <c r="U570" s="78"/>
      <c r="V570" s="78"/>
      <c r="W570" s="78"/>
      <c r="X570" s="78"/>
      <c r="Y570" s="78"/>
      <c r="Z570" s="78"/>
    </row>
    <row r="571" spans="1:26">
      <c r="A571" s="78"/>
      <c r="B571" s="78"/>
      <c r="C571" s="78"/>
      <c r="D571" s="78"/>
      <c r="E571" s="78"/>
      <c r="F571" s="78"/>
      <c r="G571" s="78"/>
      <c r="H571" s="78"/>
      <c r="I571" s="78"/>
      <c r="J571" s="78"/>
      <c r="K571" s="78"/>
      <c r="L571" s="78"/>
      <c r="M571" s="78"/>
      <c r="N571" s="78"/>
      <c r="O571" s="78"/>
      <c r="P571" s="78"/>
      <c r="Q571" s="78"/>
      <c r="R571" s="78"/>
      <c r="S571" s="78"/>
      <c r="T571" s="78"/>
      <c r="U571" s="78"/>
      <c r="V571" s="78"/>
      <c r="W571" s="78"/>
      <c r="X571" s="78"/>
      <c r="Y571" s="78"/>
      <c r="Z571" s="78"/>
    </row>
    <row r="572" spans="1:26">
      <c r="A572" s="78"/>
      <c r="B572" s="78"/>
      <c r="C572" s="78"/>
      <c r="D572" s="78"/>
      <c r="E572" s="78"/>
      <c r="F572" s="78"/>
      <c r="G572" s="78"/>
      <c r="H572" s="78"/>
      <c r="I572" s="78"/>
      <c r="J572" s="78"/>
      <c r="K572" s="78"/>
      <c r="L572" s="78"/>
      <c r="M572" s="78"/>
      <c r="N572" s="78"/>
      <c r="O572" s="78"/>
      <c r="P572" s="78"/>
      <c r="Q572" s="78"/>
      <c r="R572" s="78"/>
      <c r="S572" s="78"/>
      <c r="T572" s="78"/>
      <c r="U572" s="78"/>
      <c r="V572" s="78"/>
      <c r="W572" s="78"/>
      <c r="X572" s="78"/>
      <c r="Y572" s="78"/>
      <c r="Z572" s="78"/>
    </row>
    <row r="573" spans="1:26">
      <c r="A573" s="78"/>
      <c r="B573" s="78"/>
      <c r="C573" s="78"/>
      <c r="D573" s="78"/>
      <c r="E573" s="78"/>
      <c r="F573" s="78"/>
      <c r="G573" s="78"/>
      <c r="H573" s="78"/>
      <c r="I573" s="78"/>
      <c r="J573" s="78"/>
      <c r="K573" s="78"/>
      <c r="L573" s="78"/>
      <c r="M573" s="78"/>
      <c r="N573" s="78"/>
      <c r="O573" s="78"/>
      <c r="P573" s="78"/>
      <c r="Q573" s="78"/>
      <c r="R573" s="78"/>
      <c r="S573" s="78"/>
      <c r="T573" s="78"/>
      <c r="U573" s="78"/>
      <c r="V573" s="78"/>
      <c r="W573" s="78"/>
      <c r="X573" s="78"/>
      <c r="Y573" s="78"/>
      <c r="Z573" s="78"/>
    </row>
    <row r="574" spans="1:26">
      <c r="A574" s="78"/>
      <c r="B574" s="78"/>
      <c r="C574" s="78"/>
      <c r="D574" s="78"/>
      <c r="E574" s="78"/>
      <c r="F574" s="78"/>
      <c r="G574" s="78"/>
      <c r="H574" s="78"/>
      <c r="I574" s="78"/>
      <c r="J574" s="78"/>
      <c r="K574" s="78"/>
      <c r="L574" s="78"/>
      <c r="M574" s="78"/>
      <c r="N574" s="78"/>
      <c r="O574" s="78"/>
      <c r="P574" s="78"/>
      <c r="Q574" s="78"/>
      <c r="R574" s="78"/>
      <c r="S574" s="78"/>
      <c r="T574" s="78"/>
      <c r="U574" s="78"/>
      <c r="V574" s="78"/>
      <c r="W574" s="78"/>
      <c r="X574" s="78"/>
      <c r="Y574" s="78"/>
      <c r="Z574" s="78"/>
    </row>
    <row r="575" spans="1:26">
      <c r="A575" s="78"/>
      <c r="B575" s="78"/>
      <c r="C575" s="78"/>
      <c r="D575" s="78"/>
      <c r="E575" s="78"/>
      <c r="F575" s="78"/>
      <c r="G575" s="78"/>
      <c r="H575" s="78"/>
      <c r="I575" s="78"/>
      <c r="J575" s="78"/>
      <c r="K575" s="78"/>
      <c r="L575" s="78"/>
      <c r="M575" s="78"/>
      <c r="N575" s="78"/>
      <c r="O575" s="78"/>
      <c r="P575" s="78"/>
      <c r="Q575" s="78"/>
      <c r="R575" s="78"/>
      <c r="S575" s="78"/>
      <c r="T575" s="78"/>
      <c r="U575" s="78"/>
      <c r="V575" s="78"/>
      <c r="W575" s="78"/>
      <c r="X575" s="78"/>
      <c r="Y575" s="78"/>
      <c r="Z575" s="78"/>
    </row>
    <row r="576" spans="1:26">
      <c r="A576" s="78"/>
      <c r="B576" s="78"/>
      <c r="C576" s="78"/>
      <c r="D576" s="78"/>
      <c r="E576" s="78"/>
      <c r="F576" s="78"/>
      <c r="G576" s="78"/>
      <c r="H576" s="78"/>
      <c r="I576" s="78"/>
      <c r="J576" s="78"/>
      <c r="K576" s="78"/>
      <c r="L576" s="78"/>
      <c r="M576" s="78"/>
      <c r="N576" s="78"/>
      <c r="O576" s="78"/>
      <c r="P576" s="78"/>
      <c r="Q576" s="78"/>
      <c r="R576" s="78"/>
      <c r="S576" s="78"/>
      <c r="T576" s="78"/>
      <c r="U576" s="78"/>
      <c r="V576" s="78"/>
      <c r="W576" s="78"/>
      <c r="X576" s="78"/>
      <c r="Y576" s="78"/>
      <c r="Z576" s="78"/>
    </row>
    <row r="577" spans="1:26">
      <c r="A577" s="78"/>
      <c r="B577" s="78"/>
      <c r="C577" s="78"/>
      <c r="D577" s="78"/>
      <c r="E577" s="78"/>
      <c r="F577" s="78"/>
      <c r="G577" s="78"/>
      <c r="H577" s="78"/>
      <c r="I577" s="78"/>
      <c r="J577" s="78"/>
      <c r="K577" s="78"/>
      <c r="L577" s="78"/>
      <c r="M577" s="78"/>
      <c r="N577" s="78"/>
      <c r="O577" s="78"/>
      <c r="P577" s="78"/>
      <c r="Q577" s="78"/>
      <c r="R577" s="78"/>
      <c r="S577" s="78"/>
      <c r="T577" s="78"/>
      <c r="U577" s="78"/>
      <c r="V577" s="78"/>
      <c r="W577" s="78"/>
      <c r="X577" s="78"/>
      <c r="Y577" s="78"/>
      <c r="Z577" s="78"/>
    </row>
    <row r="578" spans="1:26">
      <c r="A578" s="78"/>
      <c r="B578" s="78"/>
      <c r="C578" s="78"/>
      <c r="D578" s="78"/>
      <c r="E578" s="78"/>
      <c r="F578" s="78"/>
      <c r="G578" s="78"/>
      <c r="H578" s="78"/>
      <c r="I578" s="78"/>
      <c r="J578" s="78"/>
      <c r="K578" s="78"/>
      <c r="L578" s="78"/>
      <c r="M578" s="78"/>
      <c r="N578" s="78"/>
      <c r="O578" s="78"/>
      <c r="P578" s="78"/>
      <c r="Q578" s="78"/>
      <c r="R578" s="78"/>
      <c r="S578" s="78"/>
      <c r="T578" s="78"/>
      <c r="U578" s="78"/>
      <c r="V578" s="78"/>
      <c r="W578" s="78"/>
      <c r="X578" s="78"/>
      <c r="Y578" s="78"/>
      <c r="Z578" s="78"/>
    </row>
    <row r="579" spans="1:26">
      <c r="A579" s="78"/>
      <c r="B579" s="78"/>
      <c r="C579" s="78"/>
      <c r="D579" s="78"/>
      <c r="E579" s="78"/>
      <c r="F579" s="78"/>
      <c r="G579" s="78"/>
      <c r="H579" s="78"/>
      <c r="I579" s="78"/>
      <c r="J579" s="78"/>
      <c r="K579" s="78"/>
      <c r="L579" s="78"/>
      <c r="M579" s="78"/>
      <c r="N579" s="78"/>
      <c r="O579" s="78"/>
      <c r="P579" s="78"/>
      <c r="Q579" s="78"/>
      <c r="R579" s="78"/>
      <c r="S579" s="78"/>
      <c r="T579" s="78"/>
      <c r="U579" s="78"/>
      <c r="V579" s="78"/>
      <c r="W579" s="78"/>
      <c r="X579" s="78"/>
      <c r="Y579" s="78"/>
      <c r="Z579" s="78"/>
    </row>
    <row r="580" spans="1:26">
      <c r="A580" s="78"/>
      <c r="B580" s="78"/>
      <c r="C580" s="78"/>
      <c r="D580" s="78"/>
      <c r="E580" s="78"/>
      <c r="F580" s="78"/>
      <c r="G580" s="78"/>
      <c r="H580" s="78"/>
      <c r="I580" s="78"/>
      <c r="J580" s="78"/>
      <c r="K580" s="78"/>
      <c r="L580" s="78"/>
      <c r="M580" s="78"/>
      <c r="N580" s="78"/>
      <c r="O580" s="78"/>
      <c r="P580" s="78"/>
      <c r="Q580" s="78"/>
      <c r="R580" s="78"/>
      <c r="S580" s="78"/>
      <c r="T580" s="78"/>
      <c r="U580" s="78"/>
      <c r="V580" s="78"/>
      <c r="W580" s="78"/>
      <c r="X580" s="78"/>
      <c r="Y580" s="78"/>
      <c r="Z580" s="78"/>
    </row>
    <row r="581" spans="1:26">
      <c r="A581" s="78"/>
      <c r="B581" s="78"/>
      <c r="C581" s="78"/>
      <c r="D581" s="78"/>
      <c r="E581" s="78"/>
      <c r="F581" s="78"/>
      <c r="G581" s="78"/>
      <c r="H581" s="78"/>
      <c r="I581" s="78"/>
      <c r="J581" s="78"/>
      <c r="K581" s="78"/>
      <c r="L581" s="78"/>
      <c r="M581" s="78"/>
      <c r="N581" s="78"/>
      <c r="O581" s="78"/>
      <c r="P581" s="78"/>
      <c r="Q581" s="78"/>
      <c r="R581" s="78"/>
      <c r="S581" s="78"/>
      <c r="T581" s="78"/>
      <c r="U581" s="78"/>
      <c r="V581" s="78"/>
      <c r="W581" s="78"/>
      <c r="X581" s="78"/>
      <c r="Y581" s="78"/>
      <c r="Z581" s="78"/>
    </row>
    <row r="582" spans="1:26">
      <c r="A582" s="78"/>
      <c r="B582" s="78"/>
      <c r="C582" s="78"/>
      <c r="D582" s="78"/>
      <c r="E582" s="78"/>
      <c r="F582" s="78"/>
      <c r="G582" s="78"/>
      <c r="H582" s="78"/>
      <c r="I582" s="78"/>
      <c r="J582" s="78"/>
      <c r="K582" s="78"/>
      <c r="L582" s="78"/>
      <c r="M582" s="78"/>
      <c r="N582" s="78"/>
      <c r="O582" s="78"/>
      <c r="P582" s="78"/>
      <c r="Q582" s="78"/>
      <c r="R582" s="78"/>
      <c r="S582" s="78"/>
      <c r="T582" s="78"/>
      <c r="U582" s="78"/>
      <c r="V582" s="78"/>
      <c r="W582" s="78"/>
      <c r="X582" s="78"/>
      <c r="Y582" s="78"/>
      <c r="Z582" s="78"/>
    </row>
    <row r="583" spans="1:26">
      <c r="A583" s="78"/>
      <c r="B583" s="78"/>
      <c r="C583" s="78"/>
      <c r="D583" s="78"/>
      <c r="E583" s="78"/>
      <c r="F583" s="78"/>
      <c r="G583" s="78"/>
      <c r="H583" s="78"/>
      <c r="I583" s="78"/>
      <c r="J583" s="78"/>
      <c r="K583" s="78"/>
      <c r="L583" s="78"/>
      <c r="M583" s="78"/>
      <c r="N583" s="78"/>
      <c r="O583" s="78"/>
      <c r="P583" s="78"/>
      <c r="Q583" s="78"/>
      <c r="R583" s="78"/>
      <c r="S583" s="78"/>
      <c r="T583" s="78"/>
      <c r="U583" s="78"/>
      <c r="V583" s="78"/>
      <c r="W583" s="78"/>
      <c r="X583" s="78"/>
      <c r="Y583" s="78"/>
      <c r="Z583" s="78"/>
    </row>
    <row r="584" spans="1:26">
      <c r="A584" s="78"/>
      <c r="B584" s="78"/>
      <c r="C584" s="78"/>
      <c r="D584" s="78"/>
      <c r="E584" s="78"/>
      <c r="F584" s="78"/>
      <c r="G584" s="78"/>
      <c r="H584" s="78"/>
      <c r="I584" s="78"/>
      <c r="J584" s="78"/>
      <c r="K584" s="78"/>
      <c r="L584" s="78"/>
      <c r="M584" s="78"/>
      <c r="N584" s="78"/>
      <c r="O584" s="78"/>
      <c r="P584" s="78"/>
      <c r="Q584" s="78"/>
      <c r="R584" s="78"/>
      <c r="S584" s="78"/>
      <c r="T584" s="78"/>
      <c r="U584" s="78"/>
      <c r="V584" s="78"/>
      <c r="W584" s="78"/>
      <c r="X584" s="78"/>
      <c r="Y584" s="78"/>
      <c r="Z584" s="78"/>
    </row>
    <row r="585" spans="1:26">
      <c r="A585" s="78"/>
      <c r="B585" s="78"/>
      <c r="C585" s="78"/>
      <c r="D585" s="78"/>
      <c r="E585" s="78"/>
      <c r="F585" s="78"/>
      <c r="G585" s="78"/>
      <c r="H585" s="78"/>
      <c r="I585" s="78"/>
      <c r="J585" s="78"/>
      <c r="K585" s="78"/>
      <c r="L585" s="78"/>
      <c r="M585" s="78"/>
      <c r="N585" s="78"/>
      <c r="O585" s="78"/>
      <c r="P585" s="78"/>
      <c r="Q585" s="78"/>
      <c r="R585" s="78"/>
      <c r="S585" s="78"/>
      <c r="T585" s="78"/>
      <c r="U585" s="78"/>
      <c r="V585" s="78"/>
      <c r="W585" s="78"/>
      <c r="X585" s="78"/>
      <c r="Y585" s="78"/>
      <c r="Z585" s="78"/>
    </row>
    <row r="586" spans="1:26">
      <c r="A586" s="78"/>
      <c r="B586" s="78"/>
      <c r="C586" s="78"/>
      <c r="D586" s="78"/>
      <c r="E586" s="78"/>
      <c r="F586" s="78"/>
      <c r="G586" s="78"/>
      <c r="H586" s="78"/>
      <c r="I586" s="78"/>
      <c r="J586" s="78"/>
      <c r="K586" s="78"/>
      <c r="L586" s="78"/>
      <c r="M586" s="78"/>
      <c r="N586" s="78"/>
      <c r="O586" s="78"/>
      <c r="P586" s="78"/>
      <c r="Q586" s="78"/>
      <c r="R586" s="78"/>
      <c r="S586" s="78"/>
      <c r="T586" s="78"/>
      <c r="U586" s="78"/>
      <c r="V586" s="78"/>
      <c r="W586" s="78"/>
      <c r="X586" s="78"/>
      <c r="Y586" s="78"/>
      <c r="Z586" s="78"/>
    </row>
    <row r="587" spans="1:26">
      <c r="A587" s="78"/>
      <c r="B587" s="78"/>
      <c r="C587" s="78"/>
      <c r="D587" s="78"/>
      <c r="E587" s="78"/>
      <c r="F587" s="78"/>
      <c r="G587" s="78"/>
      <c r="H587" s="78"/>
      <c r="I587" s="78"/>
      <c r="J587" s="78"/>
      <c r="K587" s="78"/>
      <c r="L587" s="78"/>
      <c r="M587" s="78"/>
      <c r="N587" s="78"/>
      <c r="O587" s="78"/>
      <c r="P587" s="78"/>
      <c r="Q587" s="78"/>
      <c r="R587" s="78"/>
      <c r="S587" s="78"/>
      <c r="T587" s="78"/>
      <c r="U587" s="78"/>
      <c r="V587" s="78"/>
      <c r="W587" s="78"/>
      <c r="X587" s="78"/>
      <c r="Y587" s="78"/>
      <c r="Z587" s="78"/>
    </row>
    <row r="588" spans="1:26">
      <c r="A588" s="78"/>
      <c r="B588" s="78"/>
      <c r="C588" s="78"/>
      <c r="D588" s="78"/>
      <c r="E588" s="78"/>
      <c r="F588" s="78"/>
      <c r="G588" s="78"/>
      <c r="H588" s="78"/>
      <c r="I588" s="78"/>
      <c r="J588" s="78"/>
      <c r="K588" s="78"/>
      <c r="L588" s="78"/>
      <c r="M588" s="78"/>
      <c r="N588" s="78"/>
      <c r="O588" s="78"/>
      <c r="P588" s="78"/>
      <c r="Q588" s="78"/>
      <c r="R588" s="78"/>
      <c r="S588" s="78"/>
      <c r="T588" s="78"/>
      <c r="U588" s="78"/>
      <c r="V588" s="78"/>
      <c r="W588" s="78"/>
      <c r="X588" s="78"/>
      <c r="Y588" s="78"/>
      <c r="Z588" s="78"/>
    </row>
    <row r="589" spans="1:26">
      <c r="A589" s="78"/>
      <c r="B589" s="78"/>
      <c r="C589" s="78"/>
      <c r="D589" s="78"/>
      <c r="E589" s="78"/>
      <c r="F589" s="78"/>
      <c r="G589" s="78"/>
      <c r="H589" s="78"/>
      <c r="I589" s="78"/>
      <c r="J589" s="78"/>
      <c r="K589" s="78"/>
      <c r="L589" s="78"/>
      <c r="M589" s="78"/>
      <c r="N589" s="78"/>
      <c r="O589" s="78"/>
      <c r="P589" s="78"/>
      <c r="Q589" s="78"/>
      <c r="R589" s="78"/>
      <c r="S589" s="78"/>
      <c r="T589" s="78"/>
      <c r="U589" s="78"/>
      <c r="V589" s="78"/>
      <c r="W589" s="78"/>
      <c r="X589" s="78"/>
      <c r="Y589" s="78"/>
      <c r="Z589" s="78"/>
    </row>
    <row r="590" spans="1:26">
      <c r="A590" s="78"/>
      <c r="B590" s="78"/>
      <c r="C590" s="78"/>
      <c r="D590" s="78"/>
      <c r="E590" s="78"/>
      <c r="F590" s="78"/>
      <c r="G590" s="78"/>
      <c r="H590" s="78"/>
      <c r="I590" s="78"/>
      <c r="J590" s="78"/>
      <c r="K590" s="78"/>
      <c r="L590" s="78"/>
      <c r="M590" s="78"/>
      <c r="N590" s="78"/>
      <c r="O590" s="78"/>
      <c r="P590" s="78"/>
      <c r="Q590" s="78"/>
      <c r="R590" s="78"/>
      <c r="S590" s="78"/>
      <c r="T590" s="78"/>
      <c r="U590" s="78"/>
      <c r="V590" s="78"/>
      <c r="W590" s="78"/>
      <c r="X590" s="78"/>
      <c r="Y590" s="78"/>
      <c r="Z590" s="78"/>
    </row>
    <row r="591" spans="1:26">
      <c r="A591" s="78"/>
      <c r="B591" s="78"/>
      <c r="C591" s="78"/>
      <c r="D591" s="78"/>
      <c r="E591" s="78"/>
      <c r="F591" s="78"/>
      <c r="G591" s="78"/>
      <c r="H591" s="78"/>
      <c r="I591" s="78"/>
      <c r="J591" s="78"/>
      <c r="K591" s="78"/>
      <c r="L591" s="78"/>
      <c r="M591" s="78"/>
      <c r="N591" s="78"/>
      <c r="O591" s="78"/>
      <c r="P591" s="78"/>
      <c r="Q591" s="78"/>
      <c r="R591" s="78"/>
      <c r="S591" s="78"/>
      <c r="T591" s="78"/>
      <c r="U591" s="78"/>
      <c r="V591" s="78"/>
      <c r="W591" s="78"/>
      <c r="X591" s="78"/>
      <c r="Y591" s="78"/>
      <c r="Z591" s="78"/>
    </row>
    <row r="592" spans="1:26">
      <c r="A592" s="78"/>
      <c r="B592" s="78"/>
      <c r="C592" s="78"/>
      <c r="D592" s="78"/>
      <c r="E592" s="78"/>
      <c r="F592" s="78"/>
      <c r="G592" s="78"/>
      <c r="H592" s="78"/>
      <c r="I592" s="78"/>
      <c r="J592" s="78"/>
      <c r="K592" s="78"/>
      <c r="L592" s="78"/>
      <c r="M592" s="78"/>
      <c r="N592" s="78"/>
      <c r="O592" s="78"/>
      <c r="P592" s="78"/>
      <c r="Q592" s="78"/>
      <c r="R592" s="78"/>
      <c r="S592" s="78"/>
      <c r="T592" s="78"/>
      <c r="U592" s="78"/>
      <c r="V592" s="78"/>
      <c r="W592" s="78"/>
      <c r="X592" s="78"/>
      <c r="Y592" s="78"/>
      <c r="Z592" s="78"/>
    </row>
    <row r="593" spans="1:26">
      <c r="A593" s="78"/>
      <c r="B593" s="78"/>
      <c r="C593" s="78"/>
      <c r="D593" s="78"/>
      <c r="E593" s="78"/>
      <c r="F593" s="78"/>
      <c r="G593" s="78"/>
      <c r="H593" s="78"/>
      <c r="I593" s="78"/>
      <c r="J593" s="78"/>
      <c r="K593" s="78"/>
      <c r="L593" s="78"/>
      <c r="M593" s="78"/>
      <c r="N593" s="78"/>
      <c r="O593" s="78"/>
      <c r="P593" s="78"/>
      <c r="Q593" s="78"/>
      <c r="R593" s="78"/>
      <c r="S593" s="78"/>
      <c r="T593" s="78"/>
      <c r="U593" s="78"/>
      <c r="V593" s="78"/>
      <c r="W593" s="78"/>
      <c r="X593" s="78"/>
      <c r="Y593" s="78"/>
      <c r="Z593" s="78"/>
    </row>
    <row r="594" spans="1:26">
      <c r="A594" s="78"/>
      <c r="B594" s="78"/>
      <c r="C594" s="78"/>
      <c r="D594" s="78"/>
      <c r="E594" s="78"/>
      <c r="F594" s="78"/>
      <c r="G594" s="78"/>
      <c r="H594" s="78"/>
      <c r="I594" s="78"/>
      <c r="J594" s="78"/>
      <c r="K594" s="78"/>
      <c r="L594" s="78"/>
      <c r="M594" s="78"/>
      <c r="N594" s="78"/>
      <c r="O594" s="78"/>
      <c r="P594" s="78"/>
      <c r="Q594" s="78"/>
      <c r="R594" s="78"/>
      <c r="S594" s="78"/>
      <c r="T594" s="78"/>
      <c r="U594" s="78"/>
      <c r="V594" s="78"/>
      <c r="W594" s="78"/>
      <c r="X594" s="78"/>
      <c r="Y594" s="78"/>
      <c r="Z594" s="78"/>
    </row>
    <row r="595" spans="1:26">
      <c r="A595" s="78"/>
      <c r="B595" s="78"/>
      <c r="C595" s="78"/>
      <c r="D595" s="78"/>
      <c r="E595" s="78"/>
      <c r="F595" s="78"/>
      <c r="G595" s="78"/>
      <c r="H595" s="78"/>
      <c r="I595" s="78"/>
      <c r="J595" s="78"/>
      <c r="K595" s="78"/>
      <c r="L595" s="78"/>
      <c r="M595" s="78"/>
      <c r="N595" s="78"/>
      <c r="O595" s="78"/>
      <c r="P595" s="78"/>
      <c r="Q595" s="78"/>
      <c r="R595" s="78"/>
      <c r="S595" s="78"/>
      <c r="T595" s="78"/>
      <c r="U595" s="78"/>
      <c r="V595" s="78"/>
      <c r="W595" s="78"/>
      <c r="X595" s="78"/>
      <c r="Y595" s="78"/>
      <c r="Z595" s="78"/>
    </row>
    <row r="596" spans="1:26">
      <c r="A596" s="78"/>
      <c r="B596" s="78"/>
      <c r="C596" s="78"/>
      <c r="D596" s="78"/>
      <c r="E596" s="78"/>
      <c r="F596" s="78"/>
      <c r="G596" s="78"/>
      <c r="H596" s="78"/>
      <c r="I596" s="78"/>
      <c r="J596" s="78"/>
      <c r="K596" s="78"/>
      <c r="L596" s="78"/>
      <c r="M596" s="78"/>
      <c r="N596" s="78"/>
      <c r="O596" s="78"/>
      <c r="P596" s="78"/>
      <c r="Q596" s="78"/>
      <c r="R596" s="78"/>
      <c r="S596" s="78"/>
      <c r="T596" s="78"/>
      <c r="U596" s="78"/>
      <c r="V596" s="78"/>
      <c r="W596" s="78"/>
      <c r="X596" s="78"/>
      <c r="Y596" s="78"/>
      <c r="Z596" s="78"/>
    </row>
    <row r="597" spans="1:26">
      <c r="A597" s="78"/>
      <c r="B597" s="78"/>
      <c r="C597" s="78"/>
      <c r="D597" s="78"/>
      <c r="E597" s="78"/>
      <c r="F597" s="78"/>
      <c r="G597" s="78"/>
      <c r="H597" s="78"/>
      <c r="I597" s="78"/>
      <c r="J597" s="78"/>
      <c r="K597" s="78"/>
      <c r="L597" s="78"/>
      <c r="M597" s="78"/>
      <c r="N597" s="78"/>
      <c r="O597" s="78"/>
      <c r="P597" s="78"/>
      <c r="Q597" s="78"/>
      <c r="R597" s="78"/>
      <c r="S597" s="78"/>
      <c r="T597" s="78"/>
      <c r="U597" s="78"/>
      <c r="V597" s="78"/>
      <c r="W597" s="78"/>
      <c r="X597" s="78"/>
      <c r="Y597" s="78"/>
      <c r="Z597" s="78"/>
    </row>
    <row r="598" spans="1:26">
      <c r="A598" s="78"/>
      <c r="B598" s="78"/>
      <c r="C598" s="78"/>
      <c r="D598" s="78"/>
      <c r="E598" s="78"/>
      <c r="F598" s="78"/>
      <c r="G598" s="78"/>
      <c r="H598" s="78"/>
      <c r="I598" s="78"/>
      <c r="J598" s="78"/>
      <c r="K598" s="78"/>
      <c r="L598" s="78"/>
      <c r="M598" s="78"/>
      <c r="N598" s="78"/>
      <c r="O598" s="78"/>
      <c r="P598" s="78"/>
      <c r="Q598" s="78"/>
      <c r="R598" s="78"/>
      <c r="S598" s="78"/>
      <c r="T598" s="78"/>
      <c r="U598" s="78"/>
      <c r="V598" s="78"/>
      <c r="W598" s="78"/>
      <c r="X598" s="78"/>
      <c r="Y598" s="78"/>
      <c r="Z598" s="78"/>
    </row>
    <row r="599" spans="1:26">
      <c r="A599" s="78"/>
      <c r="B599" s="78"/>
      <c r="C599" s="78"/>
      <c r="D599" s="78"/>
      <c r="E599" s="78"/>
      <c r="F599" s="78"/>
      <c r="G599" s="78"/>
      <c r="H599" s="78"/>
      <c r="I599" s="78"/>
      <c r="J599" s="78"/>
      <c r="K599" s="78"/>
      <c r="L599" s="78"/>
      <c r="M599" s="78"/>
      <c r="N599" s="78"/>
      <c r="O599" s="78"/>
      <c r="P599" s="78"/>
      <c r="Q599" s="78"/>
      <c r="R599" s="78"/>
      <c r="S599" s="78"/>
      <c r="T599" s="78"/>
      <c r="U599" s="78"/>
      <c r="V599" s="78"/>
      <c r="W599" s="78"/>
      <c r="X599" s="78"/>
      <c r="Y599" s="78"/>
      <c r="Z599" s="78"/>
    </row>
    <row r="600" spans="1:26">
      <c r="A600" s="78"/>
      <c r="B600" s="78"/>
      <c r="C600" s="78"/>
      <c r="D600" s="78"/>
      <c r="E600" s="78"/>
      <c r="F600" s="78"/>
      <c r="G600" s="78"/>
      <c r="H600" s="78"/>
      <c r="I600" s="78"/>
      <c r="J600" s="78"/>
      <c r="K600" s="78"/>
      <c r="L600" s="78"/>
      <c r="M600" s="78"/>
      <c r="N600" s="78"/>
      <c r="O600" s="78"/>
      <c r="P600" s="78"/>
      <c r="Q600" s="78"/>
      <c r="R600" s="78"/>
      <c r="S600" s="78"/>
      <c r="T600" s="78"/>
      <c r="U600" s="78"/>
      <c r="V600" s="78"/>
      <c r="W600" s="78"/>
      <c r="X600" s="78"/>
      <c r="Y600" s="78"/>
      <c r="Z600" s="78"/>
    </row>
    <row r="601" spans="1:26">
      <c r="A601" s="78"/>
      <c r="B601" s="78"/>
      <c r="C601" s="78"/>
      <c r="D601" s="78"/>
      <c r="E601" s="78"/>
      <c r="F601" s="78"/>
      <c r="G601" s="78"/>
      <c r="H601" s="78"/>
      <c r="I601" s="78"/>
      <c r="J601" s="78"/>
      <c r="K601" s="78"/>
      <c r="L601" s="78"/>
      <c r="M601" s="78"/>
      <c r="N601" s="78"/>
      <c r="O601" s="78"/>
      <c r="P601" s="78"/>
      <c r="Q601" s="78"/>
      <c r="R601" s="78"/>
      <c r="S601" s="78"/>
      <c r="T601" s="78"/>
      <c r="U601" s="78"/>
      <c r="V601" s="78"/>
      <c r="W601" s="78"/>
      <c r="X601" s="78"/>
      <c r="Y601" s="78"/>
      <c r="Z601" s="78"/>
    </row>
    <row r="602" spans="1:26">
      <c r="A602" s="78"/>
      <c r="B602" s="78"/>
      <c r="C602" s="78"/>
      <c r="D602" s="78"/>
      <c r="E602" s="78"/>
      <c r="F602" s="78"/>
      <c r="G602" s="78"/>
      <c r="H602" s="78"/>
      <c r="I602" s="78"/>
      <c r="J602" s="78"/>
      <c r="K602" s="78"/>
      <c r="L602" s="78"/>
      <c r="M602" s="78"/>
      <c r="N602" s="78"/>
      <c r="O602" s="78"/>
      <c r="P602" s="78"/>
      <c r="Q602" s="78"/>
      <c r="R602" s="78"/>
      <c r="S602" s="78"/>
      <c r="T602" s="78"/>
      <c r="U602" s="78"/>
      <c r="V602" s="78"/>
      <c r="W602" s="78"/>
      <c r="X602" s="78"/>
      <c r="Y602" s="78"/>
      <c r="Z602" s="78"/>
    </row>
    <row r="603" spans="1:26">
      <c r="A603" s="78"/>
      <c r="B603" s="78"/>
      <c r="C603" s="78"/>
      <c r="D603" s="78"/>
      <c r="E603" s="78"/>
      <c r="F603" s="78"/>
      <c r="G603" s="78"/>
      <c r="H603" s="78"/>
      <c r="I603" s="78"/>
      <c r="J603" s="78"/>
      <c r="K603" s="78"/>
      <c r="L603" s="78"/>
      <c r="M603" s="78"/>
      <c r="N603" s="78"/>
      <c r="O603" s="78"/>
      <c r="P603" s="78"/>
      <c r="Q603" s="78"/>
      <c r="R603" s="78"/>
      <c r="S603" s="78"/>
      <c r="T603" s="78"/>
      <c r="U603" s="78"/>
      <c r="V603" s="78"/>
      <c r="W603" s="78"/>
      <c r="X603" s="78"/>
      <c r="Y603" s="78"/>
      <c r="Z603" s="78"/>
    </row>
    <row r="604" spans="1:26">
      <c r="A604" s="78"/>
      <c r="B604" s="78"/>
      <c r="C604" s="78"/>
      <c r="D604" s="78"/>
      <c r="E604" s="78"/>
      <c r="F604" s="78"/>
      <c r="G604" s="78"/>
      <c r="H604" s="78"/>
      <c r="I604" s="78"/>
      <c r="J604" s="78"/>
      <c r="K604" s="78"/>
      <c r="L604" s="78"/>
      <c r="M604" s="78"/>
      <c r="N604" s="78"/>
      <c r="O604" s="78"/>
      <c r="P604" s="78"/>
      <c r="Q604" s="78"/>
      <c r="R604" s="78"/>
      <c r="S604" s="78"/>
      <c r="T604" s="78"/>
      <c r="U604" s="78"/>
      <c r="V604" s="78"/>
      <c r="W604" s="78"/>
      <c r="X604" s="78"/>
      <c r="Y604" s="78"/>
      <c r="Z604" s="78"/>
    </row>
    <row r="605" spans="1:26">
      <c r="A605" s="78"/>
      <c r="B605" s="78"/>
      <c r="C605" s="78"/>
      <c r="D605" s="78"/>
      <c r="E605" s="78"/>
      <c r="F605" s="78"/>
      <c r="G605" s="78"/>
      <c r="H605" s="78"/>
      <c r="I605" s="78"/>
      <c r="J605" s="78"/>
      <c r="K605" s="78"/>
      <c r="L605" s="78"/>
      <c r="M605" s="78"/>
      <c r="N605" s="78"/>
      <c r="O605" s="78"/>
      <c r="P605" s="78"/>
      <c r="Q605" s="78"/>
      <c r="R605" s="78"/>
      <c r="S605" s="78"/>
      <c r="T605" s="78"/>
      <c r="U605" s="78"/>
      <c r="V605" s="78"/>
      <c r="W605" s="78"/>
      <c r="X605" s="78"/>
      <c r="Y605" s="78"/>
      <c r="Z605" s="78"/>
    </row>
    <row r="606" spans="1:26">
      <c r="A606" s="78"/>
      <c r="B606" s="78"/>
      <c r="C606" s="78"/>
      <c r="D606" s="78"/>
      <c r="E606" s="78"/>
      <c r="F606" s="78"/>
      <c r="G606" s="78"/>
      <c r="H606" s="78"/>
      <c r="I606" s="78"/>
      <c r="J606" s="78"/>
      <c r="K606" s="78"/>
      <c r="L606" s="78"/>
      <c r="M606" s="78"/>
      <c r="N606" s="78"/>
      <c r="O606" s="78"/>
      <c r="P606" s="78"/>
      <c r="Q606" s="78"/>
      <c r="R606" s="78"/>
      <c r="S606" s="78"/>
      <c r="T606" s="78"/>
      <c r="U606" s="78"/>
      <c r="V606" s="78"/>
      <c r="W606" s="78"/>
      <c r="X606" s="78"/>
      <c r="Y606" s="78"/>
      <c r="Z606" s="78"/>
    </row>
    <row r="607" spans="1:26">
      <c r="A607" s="78"/>
      <c r="B607" s="78"/>
      <c r="C607" s="78"/>
      <c r="D607" s="78"/>
      <c r="E607" s="78"/>
      <c r="F607" s="78"/>
      <c r="G607" s="78"/>
      <c r="H607" s="78"/>
      <c r="I607" s="78"/>
      <c r="J607" s="78"/>
      <c r="K607" s="78"/>
      <c r="L607" s="78"/>
      <c r="M607" s="78"/>
      <c r="N607" s="78"/>
      <c r="O607" s="78"/>
      <c r="P607" s="78"/>
      <c r="Q607" s="78"/>
      <c r="R607" s="78"/>
      <c r="S607" s="78"/>
      <c r="T607" s="78"/>
      <c r="U607" s="78"/>
      <c r="V607" s="78"/>
      <c r="W607" s="78"/>
      <c r="X607" s="78"/>
      <c r="Y607" s="78"/>
      <c r="Z607" s="78"/>
    </row>
    <row r="608" spans="1:26">
      <c r="A608" s="78"/>
      <c r="B608" s="78"/>
      <c r="C608" s="78"/>
      <c r="D608" s="78"/>
      <c r="E608" s="78"/>
      <c r="F608" s="78"/>
      <c r="G608" s="78"/>
      <c r="H608" s="78"/>
      <c r="I608" s="78"/>
      <c r="J608" s="78"/>
      <c r="K608" s="78"/>
      <c r="L608" s="78"/>
      <c r="M608" s="78"/>
      <c r="N608" s="78"/>
      <c r="O608" s="78"/>
      <c r="P608" s="78"/>
      <c r="Q608" s="78"/>
      <c r="R608" s="78"/>
      <c r="S608" s="78"/>
      <c r="T608" s="78"/>
      <c r="U608" s="78"/>
      <c r="V608" s="78"/>
      <c r="W608" s="78"/>
      <c r="X608" s="78"/>
      <c r="Y608" s="78"/>
      <c r="Z608" s="78"/>
    </row>
    <row r="609" spans="1:26">
      <c r="A609" s="78"/>
      <c r="B609" s="78"/>
      <c r="C609" s="78"/>
      <c r="D609" s="78"/>
      <c r="E609" s="78"/>
      <c r="F609" s="78"/>
      <c r="G609" s="78"/>
      <c r="H609" s="78"/>
      <c r="I609" s="78"/>
      <c r="J609" s="78"/>
      <c r="K609" s="78"/>
      <c r="L609" s="78"/>
      <c r="M609" s="78"/>
      <c r="N609" s="78"/>
      <c r="O609" s="78"/>
      <c r="P609" s="78"/>
      <c r="Q609" s="78"/>
      <c r="R609" s="78"/>
      <c r="S609" s="78"/>
      <c r="T609" s="78"/>
      <c r="U609" s="78"/>
      <c r="V609" s="78"/>
      <c r="W609" s="78"/>
      <c r="X609" s="78"/>
      <c r="Y609" s="78"/>
      <c r="Z609" s="78"/>
    </row>
    <row r="610" spans="1:26">
      <c r="A610" s="78"/>
      <c r="B610" s="78"/>
      <c r="C610" s="78"/>
      <c r="D610" s="78"/>
      <c r="E610" s="78"/>
      <c r="F610" s="78"/>
      <c r="G610" s="78"/>
      <c r="H610" s="78"/>
      <c r="I610" s="78"/>
      <c r="J610" s="78"/>
      <c r="K610" s="78"/>
      <c r="L610" s="78"/>
      <c r="M610" s="78"/>
      <c r="N610" s="78"/>
      <c r="O610" s="78"/>
      <c r="P610" s="78"/>
      <c r="Q610" s="78"/>
      <c r="R610" s="78"/>
      <c r="S610" s="78"/>
      <c r="T610" s="78"/>
      <c r="U610" s="78"/>
      <c r="V610" s="78"/>
      <c r="W610" s="78"/>
      <c r="X610" s="78"/>
      <c r="Y610" s="78"/>
      <c r="Z610" s="78"/>
    </row>
    <row r="611" spans="1:26">
      <c r="A611" s="78"/>
      <c r="B611" s="78"/>
      <c r="C611" s="78"/>
      <c r="D611" s="78"/>
      <c r="E611" s="78"/>
      <c r="F611" s="78"/>
      <c r="G611" s="78"/>
      <c r="H611" s="78"/>
      <c r="I611" s="78"/>
      <c r="J611" s="78"/>
      <c r="K611" s="78"/>
      <c r="L611" s="78"/>
      <c r="M611" s="78"/>
      <c r="N611" s="78"/>
      <c r="O611" s="78"/>
      <c r="P611" s="78"/>
      <c r="Q611" s="78"/>
      <c r="R611" s="78"/>
      <c r="S611" s="78"/>
      <c r="T611" s="78"/>
      <c r="U611" s="78"/>
      <c r="V611" s="78"/>
      <c r="W611" s="78"/>
      <c r="X611" s="78"/>
      <c r="Y611" s="78"/>
      <c r="Z611" s="78"/>
    </row>
    <row r="612" spans="1:26">
      <c r="A612" s="78"/>
      <c r="B612" s="78"/>
      <c r="C612" s="78"/>
      <c r="D612" s="78"/>
      <c r="E612" s="78"/>
      <c r="F612" s="78"/>
      <c r="G612" s="78"/>
      <c r="H612" s="78"/>
      <c r="I612" s="78"/>
      <c r="J612" s="78"/>
      <c r="K612" s="78"/>
      <c r="L612" s="78"/>
      <c r="M612" s="78"/>
      <c r="N612" s="78"/>
      <c r="O612" s="78"/>
      <c r="P612" s="78"/>
      <c r="Q612" s="78"/>
      <c r="R612" s="78"/>
      <c r="S612" s="78"/>
      <c r="T612" s="78"/>
      <c r="U612" s="78"/>
      <c r="V612" s="78"/>
      <c r="W612" s="78"/>
      <c r="X612" s="78"/>
      <c r="Y612" s="78"/>
      <c r="Z612" s="78"/>
    </row>
    <row r="613" spans="1:26">
      <c r="A613" s="78"/>
      <c r="B613" s="78"/>
      <c r="C613" s="78"/>
      <c r="D613" s="78"/>
      <c r="E613" s="78"/>
      <c r="F613" s="78"/>
      <c r="G613" s="78"/>
      <c r="H613" s="78"/>
      <c r="I613" s="78"/>
      <c r="J613" s="78"/>
      <c r="K613" s="78"/>
      <c r="L613" s="78"/>
      <c r="M613" s="78"/>
      <c r="N613" s="78"/>
      <c r="O613" s="78"/>
      <c r="P613" s="78"/>
      <c r="Q613" s="78"/>
      <c r="R613" s="78"/>
      <c r="S613" s="78"/>
      <c r="T613" s="78"/>
      <c r="U613" s="78"/>
      <c r="V613" s="78"/>
      <c r="W613" s="78"/>
      <c r="X613" s="78"/>
      <c r="Y613" s="78"/>
      <c r="Z613" s="78"/>
    </row>
    <row r="614" spans="1:26">
      <c r="A614" s="78"/>
      <c r="B614" s="78"/>
      <c r="C614" s="78"/>
      <c r="D614" s="78"/>
      <c r="E614" s="78"/>
      <c r="F614" s="78"/>
      <c r="G614" s="78"/>
      <c r="H614" s="78"/>
      <c r="I614" s="78"/>
      <c r="J614" s="78"/>
      <c r="K614" s="78"/>
      <c r="L614" s="78"/>
      <c r="M614" s="78"/>
      <c r="N614" s="78"/>
      <c r="O614" s="78"/>
      <c r="P614" s="78"/>
      <c r="Q614" s="78"/>
      <c r="R614" s="78"/>
      <c r="S614" s="78"/>
      <c r="T614" s="78"/>
      <c r="U614" s="78"/>
      <c r="V614" s="78"/>
      <c r="W614" s="78"/>
      <c r="X614" s="78"/>
      <c r="Y614" s="78"/>
      <c r="Z614" s="78"/>
    </row>
    <row r="615" spans="1:26">
      <c r="A615" s="78"/>
      <c r="B615" s="78"/>
      <c r="C615" s="78"/>
      <c r="D615" s="78"/>
      <c r="E615" s="78"/>
      <c r="F615" s="78"/>
      <c r="G615" s="78"/>
      <c r="H615" s="78"/>
      <c r="I615" s="78"/>
      <c r="J615" s="78"/>
      <c r="K615" s="78"/>
      <c r="L615" s="78"/>
      <c r="M615" s="78"/>
      <c r="N615" s="78"/>
      <c r="O615" s="78"/>
      <c r="P615" s="78"/>
      <c r="Q615" s="78"/>
      <c r="R615" s="78"/>
      <c r="S615" s="78"/>
      <c r="T615" s="78"/>
      <c r="U615" s="78"/>
      <c r="V615" s="78"/>
      <c r="W615" s="78"/>
      <c r="X615" s="78"/>
      <c r="Y615" s="78"/>
      <c r="Z615" s="78"/>
    </row>
    <row r="616" spans="1:26">
      <c r="A616" s="78"/>
      <c r="B616" s="78"/>
      <c r="C616" s="78"/>
      <c r="D616" s="78"/>
      <c r="E616" s="78"/>
      <c r="F616" s="78"/>
      <c r="G616" s="78"/>
      <c r="H616" s="78"/>
      <c r="I616" s="78"/>
      <c r="J616" s="78"/>
      <c r="K616" s="78"/>
      <c r="L616" s="78"/>
      <c r="M616" s="78"/>
      <c r="N616" s="78"/>
      <c r="O616" s="78"/>
      <c r="P616" s="78"/>
      <c r="Q616" s="78"/>
      <c r="R616" s="78"/>
      <c r="S616" s="78"/>
      <c r="T616" s="78"/>
      <c r="U616" s="78"/>
      <c r="V616" s="78"/>
      <c r="W616" s="78"/>
      <c r="X616" s="78"/>
      <c r="Y616" s="78"/>
      <c r="Z616" s="78"/>
    </row>
    <row r="617" spans="1:26">
      <c r="A617" s="78"/>
      <c r="B617" s="78"/>
      <c r="C617" s="78"/>
      <c r="D617" s="78"/>
      <c r="E617" s="78"/>
      <c r="F617" s="78"/>
      <c r="G617" s="78"/>
      <c r="H617" s="78"/>
      <c r="I617" s="78"/>
      <c r="J617" s="78"/>
      <c r="K617" s="78"/>
      <c r="L617" s="78"/>
      <c r="M617" s="78"/>
      <c r="N617" s="78"/>
      <c r="O617" s="78"/>
      <c r="P617" s="78"/>
      <c r="Q617" s="78"/>
      <c r="R617" s="78"/>
      <c r="S617" s="78"/>
      <c r="T617" s="78"/>
      <c r="U617" s="78"/>
      <c r="V617" s="78"/>
      <c r="W617" s="78"/>
      <c r="X617" s="78"/>
      <c r="Y617" s="78"/>
      <c r="Z617" s="78"/>
    </row>
    <row r="618" spans="1:26">
      <c r="A618" s="78"/>
      <c r="B618" s="78"/>
      <c r="C618" s="78"/>
      <c r="D618" s="78"/>
      <c r="E618" s="78"/>
      <c r="F618" s="78"/>
      <c r="G618" s="78"/>
      <c r="H618" s="78"/>
      <c r="I618" s="78"/>
      <c r="J618" s="78"/>
      <c r="K618" s="78"/>
      <c r="L618" s="78"/>
      <c r="M618" s="78"/>
      <c r="N618" s="78"/>
      <c r="O618" s="78"/>
      <c r="P618" s="78"/>
      <c r="Q618" s="78"/>
      <c r="R618" s="78"/>
      <c r="S618" s="78"/>
      <c r="T618" s="78"/>
      <c r="U618" s="78"/>
      <c r="V618" s="78"/>
      <c r="W618" s="78"/>
      <c r="X618" s="78"/>
      <c r="Y618" s="78"/>
      <c r="Z618" s="78"/>
    </row>
    <row r="619" spans="1:26">
      <c r="A619" s="78"/>
      <c r="B619" s="78"/>
      <c r="C619" s="78"/>
      <c r="D619" s="78"/>
      <c r="E619" s="78"/>
      <c r="F619" s="78"/>
      <c r="G619" s="78"/>
      <c r="H619" s="78"/>
      <c r="I619" s="78"/>
      <c r="J619" s="78"/>
      <c r="K619" s="78"/>
      <c r="L619" s="78"/>
      <c r="M619" s="78"/>
      <c r="N619" s="78"/>
      <c r="O619" s="78"/>
      <c r="P619" s="78"/>
      <c r="Q619" s="78"/>
      <c r="R619" s="78"/>
      <c r="S619" s="78"/>
      <c r="T619" s="78"/>
      <c r="U619" s="78"/>
      <c r="V619" s="78"/>
      <c r="W619" s="78"/>
      <c r="X619" s="78"/>
      <c r="Y619" s="78"/>
      <c r="Z619" s="78"/>
    </row>
    <row r="620" spans="1:26">
      <c r="A620" s="78"/>
      <c r="B620" s="78"/>
      <c r="C620" s="78"/>
      <c r="D620" s="78"/>
      <c r="E620" s="78"/>
      <c r="F620" s="78"/>
      <c r="G620" s="78"/>
      <c r="H620" s="78"/>
      <c r="I620" s="78"/>
      <c r="J620" s="78"/>
      <c r="K620" s="78"/>
      <c r="L620" s="78"/>
      <c r="M620" s="78"/>
      <c r="N620" s="78"/>
      <c r="O620" s="78"/>
      <c r="P620" s="78"/>
      <c r="Q620" s="78"/>
      <c r="R620" s="78"/>
      <c r="S620" s="78"/>
      <c r="T620" s="78"/>
      <c r="U620" s="78"/>
      <c r="V620" s="78"/>
      <c r="W620" s="78"/>
      <c r="X620" s="78"/>
      <c r="Y620" s="78"/>
      <c r="Z620" s="78"/>
    </row>
    <row r="621" spans="1:26">
      <c r="A621" s="78"/>
      <c r="B621" s="78"/>
      <c r="C621" s="78"/>
      <c r="D621" s="78"/>
      <c r="E621" s="78"/>
      <c r="F621" s="78"/>
      <c r="G621" s="78"/>
      <c r="H621" s="78"/>
      <c r="I621" s="78"/>
      <c r="J621" s="78"/>
      <c r="K621" s="78"/>
      <c r="L621" s="78"/>
      <c r="M621" s="78"/>
      <c r="N621" s="78"/>
      <c r="O621" s="78"/>
      <c r="P621" s="78"/>
      <c r="Q621" s="78"/>
      <c r="R621" s="78"/>
      <c r="S621" s="78"/>
      <c r="T621" s="78"/>
      <c r="U621" s="78"/>
      <c r="V621" s="78"/>
      <c r="W621" s="78"/>
      <c r="X621" s="78"/>
      <c r="Y621" s="78"/>
      <c r="Z621" s="78"/>
    </row>
    <row r="622" spans="1:26">
      <c r="A622" s="78"/>
      <c r="B622" s="78"/>
      <c r="C622" s="78"/>
      <c r="D622" s="78"/>
      <c r="E622" s="78"/>
      <c r="F622" s="78"/>
      <c r="G622" s="78"/>
      <c r="H622" s="78"/>
      <c r="I622" s="78"/>
      <c r="J622" s="78"/>
      <c r="K622" s="78"/>
      <c r="L622" s="78"/>
      <c r="M622" s="78"/>
      <c r="N622" s="78"/>
      <c r="O622" s="78"/>
      <c r="P622" s="78"/>
      <c r="Q622" s="78"/>
      <c r="R622" s="78"/>
      <c r="S622" s="78"/>
      <c r="T622" s="78"/>
      <c r="U622" s="78"/>
      <c r="V622" s="78"/>
      <c r="W622" s="78"/>
      <c r="X622" s="78"/>
      <c r="Y622" s="78"/>
      <c r="Z622" s="78"/>
    </row>
    <row r="623" spans="1:26">
      <c r="A623" s="78"/>
      <c r="B623" s="78"/>
      <c r="C623" s="78"/>
      <c r="D623" s="78"/>
      <c r="E623" s="78"/>
      <c r="F623" s="78"/>
      <c r="G623" s="78"/>
      <c r="H623" s="78"/>
      <c r="I623" s="78"/>
      <c r="J623" s="78"/>
      <c r="K623" s="78"/>
      <c r="L623" s="78"/>
      <c r="M623" s="78"/>
      <c r="N623" s="78"/>
      <c r="O623" s="78"/>
      <c r="P623" s="78"/>
      <c r="Q623" s="78"/>
      <c r="R623" s="78"/>
      <c r="S623" s="78"/>
      <c r="T623" s="78"/>
      <c r="U623" s="78"/>
      <c r="V623" s="78"/>
      <c r="W623" s="78"/>
      <c r="X623" s="78"/>
      <c r="Y623" s="78"/>
      <c r="Z623" s="78"/>
    </row>
    <row r="624" spans="1:26">
      <c r="A624" s="78"/>
      <c r="B624" s="78"/>
      <c r="C624" s="78"/>
      <c r="D624" s="78"/>
      <c r="E624" s="78"/>
      <c r="F624" s="78"/>
      <c r="G624" s="78"/>
      <c r="H624" s="78"/>
      <c r="I624" s="78"/>
      <c r="J624" s="78"/>
      <c r="K624" s="78"/>
      <c r="L624" s="78"/>
      <c r="M624" s="78"/>
      <c r="N624" s="78"/>
      <c r="O624" s="78"/>
      <c r="P624" s="78"/>
      <c r="Q624" s="78"/>
      <c r="R624" s="78"/>
      <c r="S624" s="78"/>
      <c r="T624" s="78"/>
      <c r="U624" s="78"/>
      <c r="V624" s="78"/>
      <c r="W624" s="78"/>
      <c r="X624" s="78"/>
      <c r="Y624" s="78"/>
      <c r="Z624" s="78"/>
    </row>
    <row r="625" spans="1:26">
      <c r="A625" s="78"/>
      <c r="B625" s="78"/>
      <c r="C625" s="78"/>
      <c r="D625" s="78"/>
      <c r="E625" s="78"/>
      <c r="F625" s="78"/>
      <c r="G625" s="78"/>
      <c r="H625" s="78"/>
      <c r="I625" s="78"/>
      <c r="J625" s="78"/>
      <c r="K625" s="78"/>
      <c r="L625" s="78"/>
      <c r="M625" s="78"/>
      <c r="N625" s="78"/>
      <c r="O625" s="78"/>
      <c r="P625" s="78"/>
      <c r="Q625" s="78"/>
      <c r="R625" s="78"/>
      <c r="S625" s="78"/>
      <c r="T625" s="78"/>
      <c r="U625" s="78"/>
      <c r="V625" s="78"/>
      <c r="W625" s="78"/>
      <c r="X625" s="78"/>
      <c r="Y625" s="78"/>
      <c r="Z625" s="78"/>
    </row>
    <row r="626" spans="1:26">
      <c r="A626" s="78"/>
      <c r="B626" s="78"/>
      <c r="C626" s="78"/>
      <c r="D626" s="78"/>
      <c r="E626" s="78"/>
      <c r="F626" s="78"/>
      <c r="G626" s="78"/>
      <c r="H626" s="78"/>
      <c r="I626" s="78"/>
      <c r="J626" s="78"/>
      <c r="K626" s="78"/>
      <c r="L626" s="78"/>
      <c r="M626" s="78"/>
      <c r="N626" s="78"/>
      <c r="O626" s="78"/>
      <c r="P626" s="78"/>
      <c r="Q626" s="78"/>
      <c r="R626" s="78"/>
      <c r="S626" s="78"/>
      <c r="T626" s="78"/>
      <c r="U626" s="78"/>
      <c r="V626" s="78"/>
      <c r="W626" s="78"/>
      <c r="X626" s="78"/>
      <c r="Y626" s="78"/>
      <c r="Z626" s="78"/>
    </row>
    <row r="627" spans="1:26">
      <c r="A627" s="78"/>
      <c r="B627" s="78"/>
      <c r="C627" s="78"/>
      <c r="D627" s="78"/>
      <c r="E627" s="78"/>
      <c r="F627" s="78"/>
      <c r="G627" s="78"/>
      <c r="H627" s="78"/>
      <c r="I627" s="78"/>
      <c r="J627" s="78"/>
      <c r="K627" s="78"/>
      <c r="L627" s="78"/>
      <c r="M627" s="78"/>
      <c r="N627" s="78"/>
      <c r="O627" s="78"/>
      <c r="P627" s="78"/>
      <c r="Q627" s="78"/>
      <c r="R627" s="78"/>
      <c r="S627" s="78"/>
      <c r="T627" s="78"/>
      <c r="U627" s="78"/>
      <c r="V627" s="78"/>
      <c r="W627" s="78"/>
      <c r="X627" s="78"/>
      <c r="Y627" s="78"/>
      <c r="Z627" s="78"/>
    </row>
    <row r="628" spans="1:26">
      <c r="A628" s="78"/>
      <c r="B628" s="78"/>
      <c r="C628" s="78"/>
      <c r="D628" s="78"/>
      <c r="E628" s="78"/>
      <c r="F628" s="78"/>
      <c r="G628" s="78"/>
      <c r="H628" s="78"/>
      <c r="I628" s="78"/>
      <c r="J628" s="78"/>
      <c r="K628" s="78"/>
      <c r="L628" s="78"/>
      <c r="M628" s="78"/>
      <c r="N628" s="78"/>
      <c r="O628" s="78"/>
      <c r="P628" s="78"/>
      <c r="Q628" s="78"/>
      <c r="R628" s="78"/>
      <c r="S628" s="78"/>
      <c r="T628" s="78"/>
      <c r="U628" s="78"/>
      <c r="V628" s="78"/>
      <c r="W628" s="78"/>
      <c r="X628" s="78"/>
      <c r="Y628" s="78"/>
      <c r="Z628" s="78"/>
    </row>
    <row r="629" spans="1:26">
      <c r="A629" s="78"/>
      <c r="B629" s="78"/>
      <c r="C629" s="78"/>
      <c r="D629" s="78"/>
      <c r="E629" s="78"/>
      <c r="F629" s="78"/>
      <c r="G629" s="78"/>
      <c r="H629" s="78"/>
      <c r="I629" s="78"/>
      <c r="J629" s="78"/>
      <c r="K629" s="78"/>
      <c r="L629" s="78"/>
      <c r="M629" s="78"/>
      <c r="N629" s="78"/>
      <c r="O629" s="78"/>
      <c r="P629" s="78"/>
      <c r="Q629" s="78"/>
      <c r="R629" s="78"/>
      <c r="S629" s="78"/>
      <c r="T629" s="78"/>
      <c r="U629" s="78"/>
      <c r="V629" s="78"/>
      <c r="W629" s="78"/>
      <c r="X629" s="78"/>
      <c r="Y629" s="78"/>
      <c r="Z629" s="78"/>
    </row>
    <row r="630" spans="1:26">
      <c r="A630" s="78"/>
      <c r="B630" s="78"/>
      <c r="C630" s="78"/>
      <c r="D630" s="78"/>
      <c r="E630" s="78"/>
      <c r="F630" s="78"/>
      <c r="G630" s="78"/>
      <c r="H630" s="78"/>
      <c r="I630" s="78"/>
      <c r="J630" s="78"/>
      <c r="K630" s="78"/>
      <c r="L630" s="78"/>
      <c r="M630" s="78"/>
      <c r="N630" s="78"/>
      <c r="O630" s="78"/>
      <c r="P630" s="78"/>
      <c r="Q630" s="78"/>
      <c r="R630" s="78"/>
      <c r="S630" s="78"/>
      <c r="T630" s="78"/>
      <c r="U630" s="78"/>
      <c r="V630" s="78"/>
      <c r="W630" s="78"/>
      <c r="X630" s="78"/>
      <c r="Y630" s="78"/>
      <c r="Z630" s="78"/>
    </row>
    <row r="631" spans="1:26">
      <c r="A631" s="78"/>
      <c r="B631" s="78"/>
      <c r="C631" s="78"/>
      <c r="D631" s="78"/>
      <c r="E631" s="78"/>
      <c r="F631" s="78"/>
      <c r="G631" s="78"/>
      <c r="H631" s="78"/>
      <c r="I631" s="78"/>
      <c r="J631" s="78"/>
      <c r="K631" s="78"/>
      <c r="L631" s="78"/>
      <c r="M631" s="78"/>
      <c r="N631" s="78"/>
      <c r="O631" s="78"/>
      <c r="P631" s="78"/>
      <c r="Q631" s="78"/>
      <c r="R631" s="78"/>
      <c r="S631" s="78"/>
      <c r="T631" s="78"/>
      <c r="U631" s="78"/>
      <c r="V631" s="78"/>
      <c r="W631" s="78"/>
      <c r="X631" s="78"/>
      <c r="Y631" s="78"/>
      <c r="Z631" s="78"/>
    </row>
    <row r="632" spans="1:26">
      <c r="A632" s="78"/>
      <c r="B632" s="78"/>
      <c r="C632" s="78"/>
      <c r="D632" s="78"/>
      <c r="E632" s="78"/>
      <c r="F632" s="78"/>
      <c r="G632" s="78"/>
      <c r="H632" s="78"/>
      <c r="I632" s="78"/>
      <c r="J632" s="78"/>
      <c r="K632" s="78"/>
      <c r="L632" s="78"/>
      <c r="M632" s="78"/>
      <c r="N632" s="78"/>
      <c r="O632" s="78"/>
      <c r="P632" s="78"/>
      <c r="Q632" s="78"/>
      <c r="R632" s="78"/>
      <c r="S632" s="78"/>
      <c r="T632" s="78"/>
      <c r="U632" s="78"/>
      <c r="V632" s="78"/>
      <c r="W632" s="78"/>
      <c r="X632" s="78"/>
      <c r="Y632" s="78"/>
      <c r="Z632" s="78"/>
    </row>
    <row r="633" spans="1:26">
      <c r="A633" s="78"/>
      <c r="B633" s="78"/>
      <c r="C633" s="78"/>
      <c r="D633" s="78"/>
      <c r="E633" s="78"/>
      <c r="F633" s="78"/>
      <c r="G633" s="78"/>
      <c r="H633" s="78"/>
      <c r="I633" s="78"/>
      <c r="J633" s="78"/>
      <c r="K633" s="78"/>
      <c r="L633" s="78"/>
      <c r="M633" s="78"/>
      <c r="N633" s="78"/>
      <c r="O633" s="78"/>
      <c r="P633" s="78"/>
      <c r="Q633" s="78"/>
      <c r="R633" s="78"/>
      <c r="S633" s="78"/>
      <c r="T633" s="78"/>
      <c r="U633" s="78"/>
      <c r="V633" s="78"/>
      <c r="W633" s="78"/>
      <c r="X633" s="78"/>
      <c r="Y633" s="78"/>
      <c r="Z633" s="78"/>
    </row>
    <row r="634" spans="1:26">
      <c r="A634" s="78"/>
      <c r="B634" s="78"/>
      <c r="C634" s="78"/>
      <c r="D634" s="78"/>
      <c r="E634" s="78"/>
      <c r="F634" s="78"/>
      <c r="G634" s="78"/>
      <c r="H634" s="78"/>
      <c r="I634" s="78"/>
      <c r="J634" s="78"/>
      <c r="K634" s="78"/>
      <c r="L634" s="78"/>
      <c r="M634" s="78"/>
      <c r="N634" s="78"/>
      <c r="O634" s="78"/>
      <c r="P634" s="78"/>
      <c r="Q634" s="78"/>
      <c r="R634" s="78"/>
      <c r="S634" s="78"/>
      <c r="T634" s="78"/>
      <c r="U634" s="78"/>
      <c r="V634" s="78"/>
      <c r="W634" s="78"/>
      <c r="X634" s="78"/>
      <c r="Y634" s="78"/>
      <c r="Z634" s="78"/>
    </row>
    <row r="635" spans="1:26">
      <c r="A635" s="78"/>
      <c r="B635" s="78"/>
      <c r="C635" s="78"/>
      <c r="D635" s="78"/>
      <c r="E635" s="78"/>
      <c r="F635" s="78"/>
      <c r="G635" s="78"/>
      <c r="H635" s="78"/>
      <c r="I635" s="78"/>
      <c r="J635" s="78"/>
      <c r="K635" s="78"/>
      <c r="L635" s="78"/>
      <c r="M635" s="78"/>
      <c r="N635" s="78"/>
      <c r="O635" s="78"/>
      <c r="P635" s="78"/>
      <c r="Q635" s="78"/>
      <c r="R635" s="78"/>
      <c r="S635" s="78"/>
      <c r="T635" s="78"/>
      <c r="U635" s="78"/>
      <c r="V635" s="78"/>
      <c r="W635" s="78"/>
      <c r="X635" s="78"/>
      <c r="Y635" s="78"/>
      <c r="Z635" s="78"/>
    </row>
    <row r="636" spans="1:26">
      <c r="A636" s="78"/>
      <c r="B636" s="78"/>
      <c r="C636" s="78"/>
      <c r="D636" s="78"/>
      <c r="E636" s="78"/>
      <c r="F636" s="78"/>
      <c r="G636" s="78"/>
      <c r="H636" s="78"/>
      <c r="I636" s="78"/>
      <c r="J636" s="78"/>
      <c r="K636" s="78"/>
      <c r="L636" s="78"/>
      <c r="M636" s="78"/>
      <c r="N636" s="78"/>
      <c r="O636" s="78"/>
      <c r="P636" s="78"/>
      <c r="Q636" s="78"/>
      <c r="R636" s="78"/>
      <c r="S636" s="78"/>
      <c r="T636" s="78"/>
      <c r="U636" s="78"/>
      <c r="V636" s="78"/>
      <c r="W636" s="78"/>
      <c r="X636" s="78"/>
      <c r="Y636" s="78"/>
      <c r="Z636" s="78"/>
    </row>
    <row r="637" spans="1:26">
      <c r="A637" s="78"/>
      <c r="B637" s="78"/>
      <c r="C637" s="78"/>
      <c r="D637" s="78"/>
      <c r="E637" s="78"/>
      <c r="F637" s="78"/>
      <c r="G637" s="78"/>
      <c r="H637" s="78"/>
      <c r="I637" s="78"/>
      <c r="J637" s="78"/>
      <c r="K637" s="78"/>
      <c r="L637" s="78"/>
      <c r="M637" s="78"/>
      <c r="N637" s="78"/>
      <c r="O637" s="78"/>
      <c r="P637" s="78"/>
      <c r="Q637" s="78"/>
      <c r="R637" s="78"/>
      <c r="S637" s="78"/>
      <c r="T637" s="78"/>
      <c r="U637" s="78"/>
      <c r="V637" s="78"/>
      <c r="W637" s="78"/>
      <c r="X637" s="78"/>
      <c r="Y637" s="78"/>
      <c r="Z637" s="78"/>
    </row>
    <row r="638" spans="1:26">
      <c r="A638" s="78"/>
      <c r="B638" s="78"/>
      <c r="C638" s="78"/>
      <c r="D638" s="78"/>
      <c r="E638" s="78"/>
      <c r="F638" s="78"/>
      <c r="G638" s="78"/>
      <c r="H638" s="78"/>
      <c r="I638" s="78"/>
      <c r="J638" s="78"/>
      <c r="K638" s="78"/>
      <c r="L638" s="78"/>
      <c r="M638" s="78"/>
      <c r="N638" s="78"/>
      <c r="O638" s="78"/>
      <c r="P638" s="78"/>
      <c r="Q638" s="78"/>
      <c r="R638" s="78"/>
      <c r="S638" s="78"/>
      <c r="T638" s="78"/>
      <c r="U638" s="78"/>
      <c r="V638" s="78"/>
      <c r="W638" s="78"/>
      <c r="X638" s="78"/>
      <c r="Y638" s="78"/>
      <c r="Z638" s="78"/>
    </row>
    <row r="639" spans="1:26">
      <c r="A639" s="78"/>
      <c r="B639" s="78"/>
      <c r="C639" s="78"/>
      <c r="D639" s="78"/>
      <c r="E639" s="78"/>
      <c r="F639" s="78"/>
      <c r="G639" s="78"/>
      <c r="H639" s="78"/>
      <c r="I639" s="78"/>
      <c r="J639" s="78"/>
      <c r="K639" s="78"/>
      <c r="L639" s="78"/>
      <c r="M639" s="78"/>
      <c r="N639" s="78"/>
      <c r="O639" s="78"/>
      <c r="P639" s="78"/>
      <c r="Q639" s="78"/>
      <c r="R639" s="78"/>
      <c r="S639" s="78"/>
      <c r="T639" s="78"/>
      <c r="U639" s="78"/>
      <c r="V639" s="78"/>
      <c r="W639" s="78"/>
      <c r="X639" s="78"/>
      <c r="Y639" s="78"/>
      <c r="Z639" s="78"/>
    </row>
    <row r="640" spans="1:26">
      <c r="A640" s="78"/>
      <c r="B640" s="78"/>
      <c r="C640" s="78"/>
      <c r="D640" s="78"/>
      <c r="E640" s="78"/>
      <c r="F640" s="78"/>
      <c r="G640" s="78"/>
      <c r="H640" s="78"/>
      <c r="I640" s="78"/>
      <c r="J640" s="78"/>
      <c r="K640" s="78"/>
      <c r="L640" s="78"/>
      <c r="M640" s="78"/>
      <c r="N640" s="78"/>
      <c r="O640" s="78"/>
      <c r="P640" s="78"/>
      <c r="Q640" s="78"/>
      <c r="R640" s="78"/>
      <c r="S640" s="78"/>
      <c r="T640" s="78"/>
      <c r="U640" s="78"/>
      <c r="V640" s="78"/>
      <c r="W640" s="78"/>
      <c r="X640" s="78"/>
      <c r="Y640" s="78"/>
      <c r="Z640" s="78"/>
    </row>
    <row r="641" spans="1:26">
      <c r="A641" s="78"/>
      <c r="B641" s="78"/>
      <c r="C641" s="78"/>
      <c r="D641" s="78"/>
      <c r="E641" s="78"/>
      <c r="F641" s="78"/>
      <c r="G641" s="78"/>
      <c r="H641" s="78"/>
      <c r="I641" s="78"/>
      <c r="J641" s="78"/>
      <c r="K641" s="78"/>
      <c r="L641" s="78"/>
      <c r="M641" s="78"/>
      <c r="N641" s="78"/>
      <c r="O641" s="78"/>
      <c r="P641" s="78"/>
      <c r="Q641" s="78"/>
      <c r="R641" s="78"/>
      <c r="S641" s="78"/>
      <c r="T641" s="78"/>
      <c r="U641" s="78"/>
      <c r="V641" s="78"/>
      <c r="W641" s="78"/>
      <c r="X641" s="78"/>
      <c r="Y641" s="78"/>
      <c r="Z641" s="78"/>
    </row>
    <row r="642" spans="1:26">
      <c r="A642" s="78"/>
      <c r="B642" s="78"/>
      <c r="C642" s="78"/>
      <c r="D642" s="78"/>
      <c r="E642" s="78"/>
      <c r="F642" s="78"/>
      <c r="G642" s="78"/>
      <c r="H642" s="78"/>
      <c r="I642" s="78"/>
      <c r="J642" s="78"/>
      <c r="K642" s="78"/>
      <c r="L642" s="78"/>
      <c r="M642" s="78"/>
      <c r="N642" s="78"/>
      <c r="O642" s="78"/>
      <c r="P642" s="78"/>
      <c r="Q642" s="78"/>
      <c r="R642" s="78"/>
      <c r="S642" s="78"/>
      <c r="T642" s="78"/>
      <c r="U642" s="78"/>
      <c r="V642" s="78"/>
      <c r="W642" s="78"/>
      <c r="X642" s="78"/>
      <c r="Y642" s="78"/>
      <c r="Z642" s="78"/>
    </row>
    <row r="643" spans="1:26">
      <c r="A643" s="78"/>
      <c r="B643" s="78"/>
      <c r="C643" s="78"/>
      <c r="D643" s="78"/>
      <c r="E643" s="78"/>
      <c r="F643" s="78"/>
      <c r="G643" s="78"/>
      <c r="H643" s="78"/>
      <c r="I643" s="78"/>
      <c r="J643" s="78"/>
      <c r="K643" s="78"/>
      <c r="L643" s="78"/>
      <c r="M643" s="78"/>
      <c r="N643" s="78"/>
      <c r="O643" s="78"/>
      <c r="P643" s="78"/>
      <c r="Q643" s="78"/>
      <c r="R643" s="78"/>
      <c r="S643" s="78"/>
      <c r="T643" s="78"/>
      <c r="U643" s="78"/>
      <c r="V643" s="78"/>
      <c r="W643" s="78"/>
      <c r="X643" s="78"/>
      <c r="Y643" s="78"/>
      <c r="Z643" s="78"/>
    </row>
    <row r="644" spans="1:26">
      <c r="A644" s="78"/>
      <c r="B644" s="78"/>
      <c r="C644" s="78"/>
      <c r="D644" s="78"/>
      <c r="E644" s="78"/>
      <c r="F644" s="78"/>
      <c r="G644" s="78"/>
      <c r="H644" s="78"/>
      <c r="I644" s="78"/>
      <c r="J644" s="78"/>
      <c r="K644" s="78"/>
      <c r="L644" s="78"/>
      <c r="M644" s="78"/>
      <c r="N644" s="78"/>
      <c r="O644" s="78"/>
      <c r="P644" s="78"/>
      <c r="Q644" s="78"/>
      <c r="R644" s="78"/>
      <c r="S644" s="78"/>
      <c r="T644" s="78"/>
      <c r="U644" s="78"/>
      <c r="V644" s="78"/>
      <c r="W644" s="78"/>
      <c r="X644" s="78"/>
      <c r="Y644" s="78"/>
      <c r="Z644" s="78"/>
    </row>
    <row r="645" spans="1:26">
      <c r="A645" s="78"/>
      <c r="B645" s="78"/>
      <c r="C645" s="78"/>
      <c r="D645" s="78"/>
      <c r="E645" s="78"/>
      <c r="F645" s="78"/>
      <c r="G645" s="78"/>
      <c r="H645" s="78"/>
      <c r="I645" s="78"/>
      <c r="J645" s="78"/>
      <c r="K645" s="78"/>
      <c r="L645" s="78"/>
      <c r="M645" s="78"/>
      <c r="N645" s="78"/>
      <c r="O645" s="78"/>
      <c r="P645" s="78"/>
      <c r="Q645" s="78"/>
      <c r="R645" s="78"/>
      <c r="S645" s="78"/>
      <c r="T645" s="78"/>
      <c r="U645" s="78"/>
      <c r="V645" s="78"/>
      <c r="W645" s="78"/>
      <c r="X645" s="78"/>
      <c r="Y645" s="78"/>
      <c r="Z645" s="78"/>
    </row>
    <row r="646" spans="1:26">
      <c r="A646" s="78"/>
      <c r="B646" s="78"/>
      <c r="C646" s="78"/>
      <c r="D646" s="78"/>
      <c r="E646" s="78"/>
      <c r="F646" s="78"/>
      <c r="G646" s="78"/>
      <c r="H646" s="78"/>
      <c r="I646" s="78"/>
      <c r="J646" s="78"/>
      <c r="K646" s="78"/>
      <c r="L646" s="78"/>
      <c r="M646" s="78"/>
      <c r="N646" s="78"/>
      <c r="O646" s="78"/>
      <c r="P646" s="78"/>
      <c r="Q646" s="78"/>
      <c r="R646" s="78"/>
      <c r="S646" s="78"/>
      <c r="T646" s="78"/>
      <c r="U646" s="78"/>
      <c r="V646" s="78"/>
      <c r="W646" s="78"/>
      <c r="X646" s="78"/>
      <c r="Y646" s="78"/>
      <c r="Z646" s="78"/>
    </row>
    <row r="647" spans="1:26">
      <c r="A647" s="78"/>
      <c r="B647" s="78"/>
      <c r="C647" s="78"/>
      <c r="D647" s="78"/>
      <c r="E647" s="78"/>
      <c r="F647" s="78"/>
      <c r="G647" s="78"/>
      <c r="H647" s="78"/>
      <c r="I647" s="78"/>
      <c r="J647" s="78"/>
      <c r="K647" s="78"/>
      <c r="L647" s="78"/>
      <c r="M647" s="78"/>
      <c r="N647" s="78"/>
      <c r="O647" s="78"/>
      <c r="P647" s="78"/>
      <c r="Q647" s="78"/>
      <c r="R647" s="78"/>
      <c r="S647" s="78"/>
      <c r="T647" s="78"/>
      <c r="U647" s="78"/>
      <c r="V647" s="78"/>
      <c r="W647" s="78"/>
      <c r="X647" s="78"/>
      <c r="Y647" s="78"/>
      <c r="Z647" s="78"/>
    </row>
    <row r="648" spans="1:26">
      <c r="A648" s="78"/>
      <c r="B648" s="78"/>
      <c r="C648" s="78"/>
      <c r="D648" s="78"/>
      <c r="E648" s="78"/>
      <c r="F648" s="78"/>
      <c r="G648" s="78"/>
      <c r="H648" s="78"/>
      <c r="I648" s="78"/>
      <c r="J648" s="78"/>
      <c r="K648" s="78"/>
      <c r="L648" s="78"/>
      <c r="M648" s="78"/>
      <c r="N648" s="78"/>
      <c r="O648" s="78"/>
      <c r="P648" s="78"/>
      <c r="Q648" s="78"/>
      <c r="R648" s="78"/>
      <c r="S648" s="78"/>
      <c r="T648" s="78"/>
      <c r="U648" s="78"/>
      <c r="V648" s="78"/>
      <c r="W648" s="78"/>
      <c r="X648" s="78"/>
      <c r="Y648" s="78"/>
      <c r="Z648" s="78"/>
    </row>
    <row r="649" spans="1:26">
      <c r="A649" s="78"/>
      <c r="B649" s="78"/>
      <c r="C649" s="78"/>
      <c r="D649" s="78"/>
      <c r="E649" s="78"/>
      <c r="F649" s="78"/>
      <c r="G649" s="78"/>
      <c r="H649" s="78"/>
      <c r="I649" s="78"/>
      <c r="J649" s="78"/>
      <c r="K649" s="78"/>
      <c r="L649" s="78"/>
      <c r="M649" s="78"/>
      <c r="N649" s="78"/>
      <c r="O649" s="78"/>
      <c r="P649" s="78"/>
      <c r="Q649" s="78"/>
      <c r="R649" s="78"/>
      <c r="S649" s="78"/>
      <c r="T649" s="78"/>
      <c r="U649" s="78"/>
      <c r="V649" s="78"/>
      <c r="W649" s="78"/>
      <c r="X649" s="78"/>
      <c r="Y649" s="78"/>
      <c r="Z649" s="78"/>
    </row>
    <row r="650" spans="1:26">
      <c r="A650" s="78"/>
      <c r="B650" s="78"/>
      <c r="C650" s="78"/>
      <c r="D650" s="78"/>
      <c r="E650" s="78"/>
      <c r="F650" s="78"/>
      <c r="G650" s="78"/>
      <c r="H650" s="78"/>
      <c r="I650" s="78"/>
      <c r="J650" s="78"/>
      <c r="K650" s="78"/>
      <c r="L650" s="78"/>
      <c r="M650" s="78"/>
      <c r="N650" s="78"/>
      <c r="O650" s="78"/>
      <c r="P650" s="78"/>
      <c r="Q650" s="78"/>
      <c r="R650" s="78"/>
      <c r="S650" s="78"/>
      <c r="T650" s="78"/>
      <c r="U650" s="78"/>
      <c r="V650" s="78"/>
      <c r="W650" s="78"/>
      <c r="X650" s="78"/>
      <c r="Y650" s="78"/>
      <c r="Z650" s="78"/>
    </row>
    <row r="651" spans="1:26">
      <c r="A651" s="78"/>
      <c r="B651" s="78"/>
      <c r="C651" s="78"/>
      <c r="D651" s="78"/>
      <c r="E651" s="78"/>
      <c r="F651" s="78"/>
      <c r="G651" s="78"/>
      <c r="H651" s="78"/>
      <c r="I651" s="78"/>
      <c r="J651" s="78"/>
      <c r="K651" s="78"/>
      <c r="L651" s="78"/>
      <c r="M651" s="78"/>
      <c r="N651" s="78"/>
      <c r="O651" s="78"/>
      <c r="P651" s="78"/>
      <c r="Q651" s="78"/>
      <c r="R651" s="78"/>
      <c r="S651" s="78"/>
      <c r="T651" s="78"/>
      <c r="U651" s="78"/>
      <c r="V651" s="78"/>
      <c r="W651" s="78"/>
      <c r="X651" s="78"/>
      <c r="Y651" s="78"/>
      <c r="Z651" s="78"/>
    </row>
    <row r="652" spans="1:26">
      <c r="A652" s="78"/>
      <c r="B652" s="78"/>
      <c r="C652" s="78"/>
      <c r="D652" s="78"/>
      <c r="E652" s="78"/>
      <c r="F652" s="78"/>
      <c r="G652" s="78"/>
      <c r="H652" s="78"/>
      <c r="I652" s="78"/>
      <c r="J652" s="78"/>
      <c r="K652" s="78"/>
      <c r="L652" s="78"/>
      <c r="M652" s="78"/>
      <c r="N652" s="78"/>
      <c r="O652" s="78"/>
      <c r="P652" s="78"/>
      <c r="Q652" s="78"/>
      <c r="R652" s="78"/>
      <c r="S652" s="78"/>
      <c r="T652" s="78"/>
      <c r="U652" s="78"/>
      <c r="V652" s="78"/>
      <c r="W652" s="78"/>
      <c r="X652" s="78"/>
      <c r="Y652" s="78"/>
      <c r="Z652" s="78"/>
    </row>
    <row r="653" spans="1:26">
      <c r="A653" s="78"/>
      <c r="B653" s="78"/>
      <c r="C653" s="78"/>
      <c r="D653" s="78"/>
      <c r="E653" s="78"/>
      <c r="F653" s="78"/>
      <c r="G653" s="78"/>
      <c r="H653" s="78"/>
      <c r="I653" s="78"/>
      <c r="J653" s="78"/>
      <c r="K653" s="78"/>
      <c r="L653" s="78"/>
      <c r="M653" s="78"/>
      <c r="N653" s="78"/>
      <c r="O653" s="78"/>
      <c r="P653" s="78"/>
      <c r="Q653" s="78"/>
      <c r="R653" s="78"/>
      <c r="S653" s="78"/>
      <c r="T653" s="78"/>
      <c r="U653" s="78"/>
      <c r="V653" s="78"/>
      <c r="W653" s="78"/>
      <c r="X653" s="78"/>
      <c r="Y653" s="78"/>
      <c r="Z653" s="78"/>
    </row>
    <row r="654" spans="1:26">
      <c r="A654" s="78"/>
      <c r="B654" s="78"/>
      <c r="C654" s="78"/>
      <c r="D654" s="78"/>
      <c r="E654" s="78"/>
      <c r="F654" s="78"/>
      <c r="G654" s="78"/>
      <c r="H654" s="78"/>
      <c r="I654" s="78"/>
      <c r="J654" s="78"/>
      <c r="K654" s="78"/>
      <c r="L654" s="78"/>
      <c r="M654" s="78"/>
      <c r="N654" s="78"/>
      <c r="O654" s="78"/>
      <c r="P654" s="78"/>
      <c r="Q654" s="78"/>
      <c r="R654" s="78"/>
      <c r="S654" s="78"/>
      <c r="T654" s="78"/>
      <c r="U654" s="78"/>
      <c r="V654" s="78"/>
      <c r="W654" s="78"/>
      <c r="X654" s="78"/>
      <c r="Y654" s="78"/>
      <c r="Z654" s="78"/>
    </row>
    <row r="655" spans="1:26">
      <c r="A655" s="78"/>
      <c r="B655" s="78"/>
      <c r="C655" s="78"/>
      <c r="D655" s="78"/>
      <c r="E655" s="78"/>
      <c r="F655" s="78"/>
      <c r="G655" s="78"/>
      <c r="H655" s="78"/>
      <c r="I655" s="78"/>
      <c r="J655" s="78"/>
      <c r="K655" s="78"/>
      <c r="L655" s="78"/>
      <c r="M655" s="78"/>
      <c r="N655" s="78"/>
      <c r="O655" s="78"/>
      <c r="P655" s="78"/>
      <c r="Q655" s="78"/>
      <c r="R655" s="78"/>
      <c r="S655" s="78"/>
      <c r="T655" s="78"/>
      <c r="U655" s="78"/>
      <c r="V655" s="78"/>
      <c r="W655" s="78"/>
      <c r="X655" s="78"/>
      <c r="Y655" s="78"/>
      <c r="Z655" s="78"/>
    </row>
    <row r="656" spans="1:26">
      <c r="A656" s="78"/>
      <c r="B656" s="78"/>
      <c r="C656" s="78"/>
      <c r="D656" s="78"/>
      <c r="E656" s="78"/>
      <c r="F656" s="78"/>
      <c r="G656" s="78"/>
      <c r="H656" s="78"/>
      <c r="I656" s="78"/>
      <c r="J656" s="78"/>
      <c r="K656" s="78"/>
      <c r="L656" s="78"/>
      <c r="M656" s="78"/>
      <c r="N656" s="78"/>
      <c r="O656" s="78"/>
      <c r="P656" s="78"/>
      <c r="Q656" s="78"/>
      <c r="R656" s="78"/>
      <c r="S656" s="78"/>
      <c r="T656" s="78"/>
      <c r="U656" s="78"/>
      <c r="V656" s="78"/>
      <c r="W656" s="78"/>
      <c r="X656" s="78"/>
      <c r="Y656" s="78"/>
      <c r="Z656" s="78"/>
    </row>
    <row r="657" spans="1:26">
      <c r="A657" s="78"/>
      <c r="B657" s="78"/>
      <c r="C657" s="78"/>
      <c r="D657" s="78"/>
      <c r="E657" s="78"/>
      <c r="F657" s="78"/>
      <c r="G657" s="78"/>
      <c r="H657" s="78"/>
      <c r="I657" s="78"/>
      <c r="J657" s="78"/>
      <c r="K657" s="78"/>
      <c r="L657" s="78"/>
      <c r="M657" s="78"/>
      <c r="N657" s="78"/>
      <c r="O657" s="78"/>
      <c r="P657" s="78"/>
      <c r="Q657" s="78"/>
      <c r="R657" s="78"/>
      <c r="S657" s="78"/>
      <c r="T657" s="78"/>
      <c r="U657" s="78"/>
      <c r="V657" s="78"/>
      <c r="W657" s="78"/>
      <c r="X657" s="78"/>
      <c r="Y657" s="78"/>
      <c r="Z657" s="78"/>
    </row>
    <row r="658" spans="1:26">
      <c r="A658" s="78"/>
      <c r="B658" s="78"/>
      <c r="C658" s="78"/>
      <c r="D658" s="78"/>
      <c r="E658" s="78"/>
      <c r="F658" s="78"/>
      <c r="G658" s="78"/>
      <c r="H658" s="78"/>
      <c r="I658" s="78"/>
      <c r="J658" s="78"/>
      <c r="K658" s="78"/>
      <c r="L658" s="78"/>
      <c r="M658" s="78"/>
      <c r="N658" s="78"/>
      <c r="O658" s="78"/>
      <c r="P658" s="78"/>
      <c r="Q658" s="78"/>
      <c r="R658" s="78"/>
      <c r="S658" s="78"/>
      <c r="T658" s="78"/>
      <c r="U658" s="78"/>
      <c r="V658" s="78"/>
      <c r="W658" s="78"/>
      <c r="X658" s="78"/>
      <c r="Y658" s="78"/>
      <c r="Z658" s="78"/>
    </row>
    <row r="659" spans="1:26">
      <c r="A659" s="78"/>
      <c r="B659" s="78"/>
      <c r="C659" s="78"/>
      <c r="D659" s="78"/>
      <c r="E659" s="78"/>
      <c r="F659" s="78"/>
      <c r="G659" s="78"/>
      <c r="H659" s="78"/>
      <c r="I659" s="78"/>
      <c r="J659" s="78"/>
      <c r="K659" s="78"/>
      <c r="L659" s="78"/>
      <c r="M659" s="78"/>
      <c r="N659" s="78"/>
      <c r="O659" s="78"/>
      <c r="P659" s="78"/>
      <c r="Q659" s="78"/>
      <c r="R659" s="78"/>
      <c r="S659" s="78"/>
      <c r="T659" s="78"/>
      <c r="U659" s="78"/>
      <c r="V659" s="78"/>
      <c r="W659" s="78"/>
      <c r="X659" s="78"/>
      <c r="Y659" s="78"/>
      <c r="Z659" s="78"/>
    </row>
    <row r="660" spans="1:26">
      <c r="A660" s="78"/>
      <c r="B660" s="78"/>
      <c r="C660" s="78"/>
      <c r="D660" s="78"/>
      <c r="E660" s="78"/>
      <c r="F660" s="78"/>
      <c r="G660" s="78"/>
      <c r="H660" s="78"/>
      <c r="I660" s="78"/>
      <c r="J660" s="78"/>
      <c r="K660" s="78"/>
      <c r="L660" s="78"/>
      <c r="M660" s="78"/>
      <c r="N660" s="78"/>
      <c r="O660" s="78"/>
      <c r="P660" s="78"/>
      <c r="Q660" s="78"/>
      <c r="R660" s="78"/>
      <c r="S660" s="78"/>
      <c r="T660" s="78"/>
      <c r="U660" s="78"/>
      <c r="V660" s="78"/>
      <c r="W660" s="78"/>
      <c r="X660" s="78"/>
      <c r="Y660" s="78"/>
      <c r="Z660" s="78"/>
    </row>
    <row r="661" spans="1:26">
      <c r="A661" s="78"/>
      <c r="B661" s="78"/>
      <c r="C661" s="78"/>
      <c r="D661" s="78"/>
      <c r="E661" s="78"/>
      <c r="F661" s="78"/>
      <c r="G661" s="78"/>
      <c r="H661" s="78"/>
      <c r="I661" s="78"/>
      <c r="J661" s="78"/>
      <c r="K661" s="78"/>
      <c r="L661" s="78"/>
      <c r="M661" s="78"/>
      <c r="N661" s="78"/>
      <c r="O661" s="78"/>
      <c r="P661" s="78"/>
      <c r="Q661" s="78"/>
      <c r="R661" s="78"/>
      <c r="S661" s="78"/>
      <c r="T661" s="78"/>
      <c r="U661" s="78"/>
      <c r="V661" s="78"/>
      <c r="W661" s="78"/>
      <c r="X661" s="78"/>
      <c r="Y661" s="78"/>
      <c r="Z661" s="78"/>
    </row>
    <row r="662" spans="1:26">
      <c r="A662" s="78"/>
      <c r="B662" s="78"/>
      <c r="C662" s="78"/>
      <c r="D662" s="78"/>
      <c r="E662" s="78"/>
      <c r="F662" s="78"/>
      <c r="G662" s="78"/>
      <c r="H662" s="78"/>
      <c r="I662" s="78"/>
      <c r="J662" s="78"/>
      <c r="K662" s="78"/>
      <c r="L662" s="78"/>
      <c r="M662" s="78"/>
      <c r="N662" s="78"/>
      <c r="O662" s="78"/>
      <c r="P662" s="78"/>
      <c r="Q662" s="78"/>
      <c r="R662" s="78"/>
      <c r="S662" s="78"/>
      <c r="T662" s="78"/>
      <c r="U662" s="78"/>
      <c r="V662" s="78"/>
      <c r="W662" s="78"/>
      <c r="X662" s="78"/>
      <c r="Y662" s="78"/>
      <c r="Z662" s="78"/>
    </row>
    <row r="663" spans="1:26">
      <c r="A663" s="78"/>
      <c r="B663" s="78"/>
      <c r="C663" s="78"/>
      <c r="D663" s="78"/>
      <c r="E663" s="78"/>
      <c r="F663" s="78"/>
      <c r="G663" s="78"/>
      <c r="H663" s="78"/>
      <c r="I663" s="78"/>
      <c r="J663" s="78"/>
      <c r="K663" s="78"/>
      <c r="L663" s="78"/>
      <c r="M663" s="78"/>
      <c r="N663" s="78"/>
      <c r="O663" s="78"/>
      <c r="P663" s="78"/>
      <c r="Q663" s="78"/>
      <c r="R663" s="78"/>
      <c r="S663" s="78"/>
      <c r="T663" s="78"/>
      <c r="U663" s="78"/>
      <c r="V663" s="78"/>
      <c r="W663" s="78"/>
      <c r="X663" s="78"/>
      <c r="Y663" s="78"/>
      <c r="Z663" s="78"/>
    </row>
    <row r="664" spans="1:26">
      <c r="A664" s="78"/>
      <c r="B664" s="78"/>
      <c r="C664" s="78"/>
      <c r="D664" s="78"/>
      <c r="E664" s="78"/>
      <c r="F664" s="78"/>
      <c r="G664" s="78"/>
      <c r="H664" s="78"/>
      <c r="I664" s="78"/>
      <c r="J664" s="78"/>
      <c r="K664" s="78"/>
      <c r="L664" s="78"/>
      <c r="M664" s="78"/>
      <c r="N664" s="78"/>
      <c r="O664" s="78"/>
      <c r="P664" s="78"/>
      <c r="Q664" s="78"/>
      <c r="R664" s="78"/>
      <c r="S664" s="78"/>
      <c r="T664" s="78"/>
      <c r="U664" s="78"/>
      <c r="V664" s="78"/>
      <c r="W664" s="78"/>
      <c r="X664" s="78"/>
      <c r="Y664" s="78"/>
      <c r="Z664" s="78"/>
    </row>
    <row r="665" spans="1:26">
      <c r="A665" s="78"/>
      <c r="B665" s="78"/>
      <c r="C665" s="78"/>
      <c r="D665" s="78"/>
      <c r="E665" s="78"/>
      <c r="F665" s="78"/>
      <c r="G665" s="78"/>
      <c r="H665" s="78"/>
      <c r="I665" s="78"/>
      <c r="J665" s="78"/>
      <c r="K665" s="78"/>
      <c r="L665" s="78"/>
      <c r="M665" s="78"/>
      <c r="N665" s="78"/>
      <c r="O665" s="78"/>
      <c r="P665" s="78"/>
      <c r="Q665" s="78"/>
      <c r="R665" s="78"/>
      <c r="S665" s="78"/>
      <c r="T665" s="78"/>
      <c r="U665" s="78"/>
      <c r="V665" s="78"/>
      <c r="W665" s="78"/>
      <c r="X665" s="78"/>
      <c r="Y665" s="78"/>
      <c r="Z665" s="78"/>
    </row>
    <row r="666" spans="1:26">
      <c r="A666" s="78"/>
      <c r="B666" s="78"/>
      <c r="C666" s="78"/>
      <c r="D666" s="78"/>
      <c r="E666" s="78"/>
      <c r="F666" s="78"/>
      <c r="G666" s="78"/>
      <c r="H666" s="78"/>
      <c r="I666" s="78"/>
      <c r="J666" s="78"/>
      <c r="K666" s="78"/>
      <c r="L666" s="78"/>
      <c r="M666" s="78"/>
      <c r="N666" s="78"/>
      <c r="O666" s="78"/>
      <c r="P666" s="78"/>
      <c r="Q666" s="78"/>
      <c r="R666" s="78"/>
      <c r="S666" s="78"/>
      <c r="T666" s="78"/>
      <c r="U666" s="78"/>
      <c r="V666" s="78"/>
      <c r="W666" s="78"/>
      <c r="X666" s="78"/>
      <c r="Y666" s="78"/>
      <c r="Z666" s="78"/>
    </row>
    <row r="667" spans="1:26">
      <c r="A667" s="78"/>
      <c r="B667" s="78"/>
      <c r="C667" s="78"/>
      <c r="D667" s="78"/>
      <c r="E667" s="78"/>
      <c r="F667" s="78"/>
      <c r="G667" s="78"/>
      <c r="H667" s="78"/>
      <c r="I667" s="78"/>
      <c r="J667" s="78"/>
      <c r="K667" s="78"/>
      <c r="L667" s="78"/>
      <c r="M667" s="78"/>
      <c r="N667" s="78"/>
      <c r="O667" s="78"/>
      <c r="P667" s="78"/>
      <c r="Q667" s="78"/>
      <c r="R667" s="78"/>
      <c r="S667" s="78"/>
      <c r="T667" s="78"/>
      <c r="U667" s="78"/>
      <c r="V667" s="78"/>
      <c r="W667" s="78"/>
      <c r="X667" s="78"/>
      <c r="Y667" s="78"/>
      <c r="Z667" s="78"/>
    </row>
    <row r="668" spans="1:26">
      <c r="A668" s="78"/>
      <c r="B668" s="78"/>
      <c r="C668" s="78"/>
      <c r="D668" s="78"/>
      <c r="E668" s="78"/>
      <c r="F668" s="78"/>
      <c r="G668" s="78"/>
      <c r="H668" s="78"/>
      <c r="I668" s="78"/>
      <c r="J668" s="78"/>
      <c r="K668" s="78"/>
      <c r="L668" s="78"/>
      <c r="M668" s="78"/>
      <c r="N668" s="78"/>
      <c r="O668" s="78"/>
      <c r="P668" s="78"/>
      <c r="Q668" s="78"/>
      <c r="R668" s="78"/>
      <c r="S668" s="78"/>
      <c r="T668" s="78"/>
      <c r="U668" s="78"/>
      <c r="V668" s="78"/>
      <c r="W668" s="78"/>
      <c r="X668" s="78"/>
      <c r="Y668" s="78"/>
      <c r="Z668" s="78"/>
    </row>
    <row r="669" spans="1:26">
      <c r="A669" s="78"/>
      <c r="B669" s="78"/>
      <c r="C669" s="78"/>
      <c r="D669" s="78"/>
      <c r="E669" s="78"/>
      <c r="F669" s="78"/>
      <c r="G669" s="78"/>
      <c r="H669" s="78"/>
      <c r="I669" s="78"/>
      <c r="J669" s="78"/>
      <c r="K669" s="78"/>
      <c r="L669" s="78"/>
      <c r="M669" s="78"/>
      <c r="N669" s="78"/>
      <c r="O669" s="78"/>
      <c r="P669" s="78"/>
      <c r="Q669" s="78"/>
      <c r="R669" s="78"/>
      <c r="S669" s="78"/>
      <c r="T669" s="78"/>
      <c r="U669" s="78"/>
      <c r="V669" s="78"/>
      <c r="W669" s="78"/>
      <c r="X669" s="78"/>
      <c r="Y669" s="78"/>
      <c r="Z669" s="78"/>
    </row>
    <row r="670" spans="1:26">
      <c r="A670" s="78"/>
      <c r="B670" s="78"/>
      <c r="C670" s="78"/>
      <c r="D670" s="78"/>
      <c r="E670" s="78"/>
      <c r="F670" s="78"/>
      <c r="G670" s="78"/>
      <c r="H670" s="78"/>
      <c r="I670" s="78"/>
      <c r="J670" s="78"/>
      <c r="K670" s="78"/>
      <c r="L670" s="78"/>
      <c r="M670" s="78"/>
      <c r="N670" s="78"/>
      <c r="O670" s="78"/>
      <c r="P670" s="78"/>
      <c r="Q670" s="78"/>
      <c r="R670" s="78"/>
      <c r="S670" s="78"/>
      <c r="T670" s="78"/>
      <c r="U670" s="78"/>
      <c r="V670" s="78"/>
      <c r="W670" s="78"/>
      <c r="X670" s="78"/>
      <c r="Y670" s="78"/>
      <c r="Z670" s="78"/>
    </row>
    <row r="671" spans="1:26">
      <c r="A671" s="78"/>
      <c r="B671" s="78"/>
      <c r="C671" s="78"/>
      <c r="D671" s="78"/>
      <c r="E671" s="78"/>
      <c r="F671" s="78"/>
      <c r="G671" s="78"/>
      <c r="H671" s="78"/>
      <c r="I671" s="78"/>
      <c r="J671" s="78"/>
      <c r="K671" s="78"/>
      <c r="L671" s="78"/>
      <c r="M671" s="78"/>
      <c r="N671" s="78"/>
      <c r="O671" s="78"/>
      <c r="P671" s="78"/>
      <c r="Q671" s="78"/>
      <c r="R671" s="78"/>
      <c r="S671" s="78"/>
      <c r="T671" s="78"/>
      <c r="U671" s="78"/>
      <c r="V671" s="78"/>
      <c r="W671" s="78"/>
      <c r="X671" s="78"/>
      <c r="Y671" s="78"/>
      <c r="Z671" s="78"/>
    </row>
    <row r="672" spans="1:26">
      <c r="A672" s="78"/>
      <c r="B672" s="78"/>
      <c r="C672" s="78"/>
      <c r="D672" s="78"/>
      <c r="E672" s="78"/>
      <c r="F672" s="78"/>
      <c r="G672" s="78"/>
      <c r="H672" s="78"/>
      <c r="I672" s="78"/>
      <c r="J672" s="78"/>
      <c r="K672" s="78"/>
      <c r="L672" s="78"/>
      <c r="M672" s="78"/>
      <c r="N672" s="78"/>
      <c r="O672" s="78"/>
      <c r="P672" s="78"/>
      <c r="Q672" s="78"/>
      <c r="R672" s="78"/>
      <c r="S672" s="78"/>
      <c r="T672" s="78"/>
      <c r="U672" s="78"/>
      <c r="V672" s="78"/>
      <c r="W672" s="78"/>
      <c r="X672" s="78"/>
      <c r="Y672" s="78"/>
      <c r="Z672" s="78"/>
    </row>
    <row r="673" spans="1:26">
      <c r="A673" s="78"/>
      <c r="B673" s="78"/>
      <c r="C673" s="78"/>
      <c r="D673" s="78"/>
      <c r="E673" s="78"/>
      <c r="F673" s="78"/>
      <c r="G673" s="78"/>
      <c r="H673" s="78"/>
      <c r="I673" s="78"/>
      <c r="J673" s="78"/>
      <c r="K673" s="78"/>
      <c r="L673" s="78"/>
      <c r="M673" s="78"/>
      <c r="N673" s="78"/>
      <c r="O673" s="78"/>
      <c r="P673" s="78"/>
      <c r="Q673" s="78"/>
      <c r="R673" s="78"/>
      <c r="S673" s="78"/>
      <c r="T673" s="78"/>
      <c r="U673" s="78"/>
      <c r="V673" s="78"/>
      <c r="W673" s="78"/>
      <c r="X673" s="78"/>
      <c r="Y673" s="78"/>
      <c r="Z673" s="78"/>
    </row>
    <row r="674" spans="1:26">
      <c r="A674" s="78"/>
      <c r="B674" s="78"/>
      <c r="C674" s="78"/>
      <c r="D674" s="78"/>
      <c r="E674" s="78"/>
      <c r="F674" s="78"/>
      <c r="G674" s="78"/>
      <c r="H674" s="78"/>
      <c r="I674" s="78"/>
      <c r="J674" s="78"/>
      <c r="K674" s="78"/>
      <c r="L674" s="78"/>
      <c r="M674" s="78"/>
      <c r="N674" s="78"/>
      <c r="O674" s="78"/>
      <c r="P674" s="78"/>
      <c r="Q674" s="78"/>
      <c r="R674" s="78"/>
      <c r="S674" s="78"/>
      <c r="T674" s="78"/>
      <c r="U674" s="78"/>
      <c r="V674" s="78"/>
      <c r="W674" s="78"/>
      <c r="X674" s="78"/>
      <c r="Y674" s="78"/>
      <c r="Z674" s="78"/>
    </row>
    <row r="675" spans="1:26">
      <c r="A675" s="78"/>
      <c r="B675" s="78"/>
      <c r="C675" s="78"/>
      <c r="D675" s="78"/>
      <c r="E675" s="78"/>
      <c r="F675" s="78"/>
      <c r="G675" s="78"/>
      <c r="H675" s="78"/>
      <c r="I675" s="78"/>
      <c r="J675" s="78"/>
      <c r="K675" s="78"/>
      <c r="L675" s="78"/>
      <c r="M675" s="78"/>
      <c r="N675" s="78"/>
      <c r="O675" s="78"/>
      <c r="P675" s="78"/>
      <c r="Q675" s="78"/>
      <c r="R675" s="78"/>
      <c r="S675" s="78"/>
      <c r="T675" s="78"/>
      <c r="U675" s="78"/>
      <c r="V675" s="78"/>
      <c r="W675" s="78"/>
      <c r="X675" s="78"/>
      <c r="Y675" s="78"/>
      <c r="Z675" s="78"/>
    </row>
    <row r="676" spans="1:26">
      <c r="A676" s="78"/>
      <c r="B676" s="78"/>
      <c r="C676" s="78"/>
      <c r="D676" s="78"/>
      <c r="E676" s="78"/>
      <c r="F676" s="78"/>
      <c r="G676" s="78"/>
      <c r="H676" s="78"/>
      <c r="I676" s="78"/>
      <c r="J676" s="78"/>
      <c r="K676" s="78"/>
      <c r="L676" s="78"/>
      <c r="M676" s="78"/>
      <c r="N676" s="78"/>
      <c r="O676" s="78"/>
      <c r="P676" s="78"/>
      <c r="Q676" s="78"/>
      <c r="R676" s="78"/>
      <c r="S676" s="78"/>
      <c r="T676" s="78"/>
      <c r="U676" s="78"/>
      <c r="V676" s="78"/>
      <c r="W676" s="78"/>
      <c r="X676" s="78"/>
      <c r="Y676" s="78"/>
      <c r="Z676" s="78"/>
    </row>
    <row r="677" spans="1:26">
      <c r="A677" s="78"/>
      <c r="B677" s="78"/>
      <c r="C677" s="78"/>
      <c r="D677" s="78"/>
      <c r="E677" s="78"/>
      <c r="F677" s="78"/>
      <c r="G677" s="78"/>
      <c r="H677" s="78"/>
      <c r="I677" s="78"/>
      <c r="J677" s="78"/>
      <c r="K677" s="78"/>
      <c r="L677" s="78"/>
      <c r="M677" s="78"/>
      <c r="N677" s="78"/>
      <c r="O677" s="78"/>
      <c r="P677" s="78"/>
      <c r="Q677" s="78"/>
      <c r="R677" s="78"/>
      <c r="S677" s="78"/>
      <c r="T677" s="78"/>
      <c r="U677" s="78"/>
      <c r="V677" s="78"/>
      <c r="W677" s="78"/>
      <c r="X677" s="78"/>
      <c r="Y677" s="78"/>
      <c r="Z677" s="78"/>
    </row>
    <row r="678" spans="1:26">
      <c r="A678" s="78"/>
      <c r="B678" s="78"/>
      <c r="C678" s="78"/>
      <c r="D678" s="78"/>
      <c r="E678" s="78"/>
      <c r="F678" s="78"/>
      <c r="G678" s="78"/>
      <c r="H678" s="78"/>
      <c r="I678" s="78"/>
      <c r="J678" s="78"/>
      <c r="K678" s="78"/>
      <c r="L678" s="78"/>
      <c r="M678" s="78"/>
      <c r="N678" s="78"/>
      <c r="O678" s="78"/>
      <c r="P678" s="78"/>
      <c r="Q678" s="78"/>
      <c r="R678" s="78"/>
      <c r="S678" s="78"/>
      <c r="T678" s="78"/>
      <c r="U678" s="78"/>
      <c r="V678" s="78"/>
      <c r="W678" s="78"/>
      <c r="X678" s="78"/>
      <c r="Y678" s="78"/>
      <c r="Z678" s="78"/>
    </row>
    <row r="679" spans="1:26">
      <c r="A679" s="78"/>
      <c r="B679" s="78"/>
      <c r="C679" s="78"/>
      <c r="D679" s="78"/>
      <c r="E679" s="78"/>
      <c r="F679" s="78"/>
      <c r="G679" s="78"/>
      <c r="H679" s="78"/>
      <c r="I679" s="78"/>
      <c r="J679" s="78"/>
      <c r="K679" s="78"/>
      <c r="L679" s="78"/>
      <c r="M679" s="78"/>
      <c r="N679" s="78"/>
      <c r="O679" s="78"/>
      <c r="P679" s="78"/>
      <c r="Q679" s="78"/>
      <c r="R679" s="78"/>
      <c r="S679" s="78"/>
      <c r="T679" s="78"/>
      <c r="U679" s="78"/>
      <c r="V679" s="78"/>
      <c r="W679" s="78"/>
      <c r="X679" s="78"/>
      <c r="Y679" s="78"/>
      <c r="Z679" s="78"/>
    </row>
    <row r="680" spans="1:26">
      <c r="A680" s="78"/>
      <c r="B680" s="78"/>
      <c r="C680" s="78"/>
      <c r="D680" s="78"/>
      <c r="E680" s="78"/>
      <c r="F680" s="78"/>
      <c r="G680" s="78"/>
      <c r="H680" s="78"/>
      <c r="I680" s="78"/>
      <c r="J680" s="78"/>
      <c r="K680" s="78"/>
      <c r="L680" s="78"/>
      <c r="M680" s="78"/>
      <c r="N680" s="78"/>
      <c r="O680" s="78"/>
      <c r="P680" s="78"/>
      <c r="Q680" s="78"/>
      <c r="R680" s="78"/>
      <c r="S680" s="78"/>
      <c r="T680" s="78"/>
      <c r="U680" s="78"/>
      <c r="V680" s="78"/>
      <c r="W680" s="78"/>
      <c r="X680" s="78"/>
      <c r="Y680" s="78"/>
      <c r="Z680" s="78"/>
    </row>
    <row r="681" spans="1:26">
      <c r="A681" s="78"/>
      <c r="B681" s="78"/>
      <c r="C681" s="78"/>
      <c r="D681" s="78"/>
      <c r="E681" s="78"/>
      <c r="F681" s="78"/>
      <c r="G681" s="78"/>
      <c r="H681" s="78"/>
      <c r="I681" s="78"/>
      <c r="J681" s="78"/>
      <c r="K681" s="78"/>
      <c r="L681" s="78"/>
      <c r="M681" s="78"/>
      <c r="N681" s="78"/>
      <c r="O681" s="78"/>
      <c r="P681" s="78"/>
      <c r="Q681" s="78"/>
      <c r="R681" s="78"/>
      <c r="S681" s="78"/>
      <c r="T681" s="78"/>
      <c r="U681" s="78"/>
      <c r="V681" s="78"/>
      <c r="W681" s="78"/>
      <c r="X681" s="78"/>
      <c r="Y681" s="78"/>
      <c r="Z681" s="78"/>
    </row>
    <row r="682" spans="1:26">
      <c r="A682" s="78"/>
      <c r="B682" s="78"/>
      <c r="C682" s="78"/>
      <c r="D682" s="78"/>
      <c r="E682" s="78"/>
      <c r="F682" s="78"/>
      <c r="G682" s="78"/>
      <c r="H682" s="78"/>
      <c r="I682" s="78"/>
      <c r="J682" s="78"/>
      <c r="K682" s="78"/>
      <c r="L682" s="78"/>
      <c r="M682" s="78"/>
      <c r="N682" s="78"/>
      <c r="O682" s="78"/>
      <c r="P682" s="78"/>
      <c r="Q682" s="78"/>
      <c r="R682" s="78"/>
      <c r="S682" s="78"/>
      <c r="T682" s="78"/>
      <c r="U682" s="78"/>
      <c r="V682" s="78"/>
      <c r="W682" s="78"/>
      <c r="X682" s="78"/>
      <c r="Y682" s="78"/>
      <c r="Z682" s="78"/>
    </row>
    <row r="683" spans="1:26">
      <c r="A683" s="78"/>
      <c r="B683" s="78"/>
      <c r="C683" s="78"/>
      <c r="D683" s="78"/>
      <c r="E683" s="78"/>
      <c r="F683" s="78"/>
      <c r="G683" s="78"/>
      <c r="H683" s="78"/>
      <c r="I683" s="78"/>
      <c r="J683" s="78"/>
      <c r="K683" s="78"/>
      <c r="L683" s="78"/>
      <c r="M683" s="78"/>
      <c r="N683" s="78"/>
      <c r="O683" s="78"/>
      <c r="P683" s="78"/>
      <c r="Q683" s="78"/>
      <c r="R683" s="78"/>
      <c r="S683" s="78"/>
      <c r="T683" s="78"/>
      <c r="U683" s="78"/>
      <c r="V683" s="78"/>
      <c r="W683" s="78"/>
      <c r="X683" s="78"/>
      <c r="Y683" s="78"/>
      <c r="Z683" s="78"/>
    </row>
    <row r="684" spans="1:26">
      <c r="A684" s="78"/>
      <c r="B684" s="78"/>
      <c r="C684" s="78"/>
      <c r="D684" s="78"/>
      <c r="E684" s="78"/>
      <c r="F684" s="78"/>
      <c r="G684" s="78"/>
      <c r="H684" s="78"/>
      <c r="I684" s="78"/>
      <c r="J684" s="78"/>
      <c r="K684" s="78"/>
      <c r="L684" s="78"/>
      <c r="M684" s="78"/>
      <c r="N684" s="78"/>
      <c r="O684" s="78"/>
      <c r="P684" s="78"/>
      <c r="Q684" s="78"/>
      <c r="R684" s="78"/>
      <c r="S684" s="78"/>
      <c r="T684" s="78"/>
      <c r="U684" s="78"/>
      <c r="V684" s="78"/>
      <c r="W684" s="78"/>
      <c r="X684" s="78"/>
      <c r="Y684" s="78"/>
      <c r="Z684" s="78"/>
    </row>
    <row r="685" spans="1:26">
      <c r="A685" s="78"/>
      <c r="B685" s="78"/>
      <c r="C685" s="78"/>
      <c r="D685" s="78"/>
      <c r="E685" s="78"/>
      <c r="F685" s="78"/>
      <c r="G685" s="78"/>
      <c r="H685" s="78"/>
      <c r="I685" s="78"/>
      <c r="J685" s="78"/>
      <c r="K685" s="78"/>
      <c r="L685" s="78"/>
      <c r="M685" s="78"/>
      <c r="N685" s="78"/>
      <c r="O685" s="78"/>
      <c r="P685" s="78"/>
      <c r="Q685" s="78"/>
      <c r="R685" s="78"/>
      <c r="S685" s="78"/>
      <c r="T685" s="78"/>
      <c r="U685" s="78"/>
      <c r="V685" s="78"/>
      <c r="W685" s="78"/>
      <c r="X685" s="78"/>
      <c r="Y685" s="78"/>
      <c r="Z685" s="78"/>
    </row>
    <row r="686" spans="1:26">
      <c r="A686" s="78"/>
      <c r="B686" s="78"/>
      <c r="C686" s="78"/>
      <c r="D686" s="78"/>
      <c r="E686" s="78"/>
      <c r="F686" s="78"/>
      <c r="G686" s="78"/>
      <c r="H686" s="78"/>
      <c r="I686" s="78"/>
      <c r="J686" s="78"/>
      <c r="K686" s="78"/>
      <c r="L686" s="78"/>
      <c r="M686" s="78"/>
      <c r="N686" s="78"/>
      <c r="O686" s="78"/>
      <c r="P686" s="78"/>
      <c r="Q686" s="78"/>
      <c r="R686" s="78"/>
      <c r="S686" s="78"/>
      <c r="T686" s="78"/>
      <c r="U686" s="78"/>
      <c r="V686" s="78"/>
      <c r="W686" s="78"/>
      <c r="X686" s="78"/>
      <c r="Y686" s="78"/>
      <c r="Z686" s="78"/>
    </row>
    <row r="687" spans="1:26">
      <c r="A687" s="78"/>
      <c r="B687" s="78"/>
      <c r="C687" s="78"/>
      <c r="D687" s="78"/>
      <c r="E687" s="78"/>
      <c r="F687" s="78"/>
      <c r="G687" s="78"/>
      <c r="H687" s="78"/>
      <c r="I687" s="78"/>
      <c r="J687" s="78"/>
      <c r="K687" s="78"/>
      <c r="L687" s="78"/>
      <c r="M687" s="78"/>
      <c r="N687" s="78"/>
      <c r="O687" s="78"/>
      <c r="P687" s="78"/>
      <c r="Q687" s="78"/>
      <c r="R687" s="78"/>
      <c r="S687" s="78"/>
      <c r="T687" s="78"/>
      <c r="U687" s="78"/>
      <c r="V687" s="78"/>
      <c r="W687" s="78"/>
      <c r="X687" s="78"/>
      <c r="Y687" s="78"/>
      <c r="Z687" s="78"/>
    </row>
    <row r="688" spans="1:26">
      <c r="A688" s="78"/>
      <c r="B688" s="78"/>
      <c r="C688" s="78"/>
      <c r="D688" s="78"/>
      <c r="E688" s="78"/>
      <c r="F688" s="78"/>
      <c r="G688" s="78"/>
      <c r="H688" s="78"/>
      <c r="I688" s="78"/>
      <c r="J688" s="78"/>
      <c r="K688" s="78"/>
      <c r="L688" s="78"/>
      <c r="M688" s="78"/>
      <c r="N688" s="78"/>
      <c r="O688" s="78"/>
      <c r="P688" s="78"/>
      <c r="Q688" s="78"/>
      <c r="R688" s="78"/>
      <c r="S688" s="78"/>
      <c r="T688" s="78"/>
      <c r="U688" s="78"/>
      <c r="V688" s="78"/>
      <c r="W688" s="78"/>
      <c r="X688" s="78"/>
      <c r="Y688" s="78"/>
      <c r="Z688" s="78"/>
    </row>
    <row r="689" spans="1:26">
      <c r="A689" s="78"/>
      <c r="B689" s="78"/>
      <c r="C689" s="78"/>
      <c r="D689" s="78"/>
      <c r="E689" s="78"/>
      <c r="F689" s="78"/>
      <c r="G689" s="78"/>
      <c r="H689" s="78"/>
      <c r="I689" s="78"/>
      <c r="J689" s="78"/>
      <c r="K689" s="78"/>
      <c r="L689" s="78"/>
      <c r="M689" s="78"/>
      <c r="N689" s="78"/>
      <c r="O689" s="78"/>
      <c r="P689" s="78"/>
      <c r="Q689" s="78"/>
      <c r="R689" s="78"/>
      <c r="S689" s="78"/>
      <c r="T689" s="78"/>
      <c r="U689" s="78"/>
      <c r="V689" s="78"/>
      <c r="W689" s="78"/>
      <c r="X689" s="78"/>
      <c r="Y689" s="78"/>
      <c r="Z689" s="78"/>
    </row>
    <row r="690" spans="1:26">
      <c r="A690" s="78"/>
      <c r="B690" s="78"/>
      <c r="C690" s="78"/>
      <c r="D690" s="78"/>
      <c r="E690" s="78"/>
      <c r="F690" s="78"/>
      <c r="G690" s="78"/>
      <c r="H690" s="78"/>
      <c r="I690" s="78"/>
      <c r="J690" s="78"/>
      <c r="K690" s="78"/>
      <c r="L690" s="78"/>
      <c r="M690" s="78"/>
      <c r="N690" s="78"/>
      <c r="O690" s="78"/>
      <c r="P690" s="78"/>
      <c r="Q690" s="78"/>
      <c r="R690" s="78"/>
      <c r="S690" s="78"/>
      <c r="T690" s="78"/>
      <c r="U690" s="78"/>
      <c r="V690" s="78"/>
      <c r="W690" s="78"/>
      <c r="X690" s="78"/>
      <c r="Y690" s="78"/>
      <c r="Z690" s="78"/>
    </row>
    <row r="691" spans="1:26">
      <c r="A691" s="78"/>
      <c r="B691" s="78"/>
      <c r="C691" s="78"/>
      <c r="D691" s="78"/>
      <c r="E691" s="78"/>
      <c r="F691" s="78"/>
      <c r="G691" s="78"/>
      <c r="H691" s="78"/>
      <c r="I691" s="78"/>
      <c r="J691" s="78"/>
      <c r="K691" s="78"/>
      <c r="L691" s="78"/>
      <c r="M691" s="78"/>
      <c r="N691" s="78"/>
      <c r="O691" s="78"/>
      <c r="P691" s="78"/>
      <c r="Q691" s="78"/>
      <c r="R691" s="78"/>
      <c r="S691" s="78"/>
      <c r="T691" s="78"/>
      <c r="U691" s="78"/>
      <c r="V691" s="78"/>
      <c r="W691" s="78"/>
      <c r="X691" s="78"/>
      <c r="Y691" s="78"/>
      <c r="Z691" s="78"/>
    </row>
    <row r="692" spans="1:26">
      <c r="A692" s="78"/>
      <c r="B692" s="78"/>
      <c r="C692" s="78"/>
      <c r="D692" s="78"/>
      <c r="E692" s="78"/>
      <c r="F692" s="78"/>
      <c r="G692" s="78"/>
      <c r="H692" s="78"/>
      <c r="I692" s="78"/>
      <c r="J692" s="78"/>
      <c r="K692" s="78"/>
      <c r="L692" s="78"/>
      <c r="M692" s="78"/>
      <c r="N692" s="78"/>
      <c r="O692" s="78"/>
      <c r="P692" s="78"/>
      <c r="Q692" s="78"/>
      <c r="R692" s="78"/>
      <c r="S692" s="78"/>
      <c r="T692" s="78"/>
      <c r="U692" s="78"/>
      <c r="V692" s="78"/>
      <c r="W692" s="78"/>
      <c r="X692" s="78"/>
      <c r="Y692" s="78"/>
      <c r="Z692" s="78"/>
    </row>
    <row r="693" spans="1:26">
      <c r="A693" s="78"/>
      <c r="B693" s="78"/>
      <c r="C693" s="78"/>
      <c r="D693" s="78"/>
      <c r="E693" s="78"/>
      <c r="F693" s="78"/>
      <c r="G693" s="78"/>
      <c r="H693" s="78"/>
      <c r="I693" s="78"/>
      <c r="J693" s="78"/>
      <c r="K693" s="78"/>
      <c r="L693" s="78"/>
      <c r="M693" s="78"/>
      <c r="N693" s="78"/>
      <c r="O693" s="78"/>
      <c r="P693" s="78"/>
      <c r="Q693" s="78"/>
      <c r="R693" s="78"/>
      <c r="S693" s="78"/>
      <c r="T693" s="78"/>
      <c r="U693" s="78"/>
      <c r="V693" s="78"/>
      <c r="W693" s="78"/>
      <c r="X693" s="78"/>
      <c r="Y693" s="78"/>
      <c r="Z693" s="78"/>
    </row>
    <row r="694" spans="1:26">
      <c r="A694" s="78"/>
      <c r="B694" s="78"/>
      <c r="C694" s="78"/>
      <c r="D694" s="78"/>
      <c r="E694" s="78"/>
      <c r="F694" s="78"/>
      <c r="G694" s="78"/>
      <c r="H694" s="78"/>
      <c r="I694" s="78"/>
      <c r="J694" s="78"/>
      <c r="K694" s="78"/>
      <c r="L694" s="78"/>
      <c r="M694" s="78"/>
      <c r="N694" s="78"/>
      <c r="O694" s="78"/>
      <c r="P694" s="78"/>
      <c r="Q694" s="78"/>
      <c r="R694" s="78"/>
      <c r="S694" s="78"/>
      <c r="T694" s="78"/>
      <c r="U694" s="78"/>
      <c r="V694" s="78"/>
      <c r="W694" s="78"/>
      <c r="X694" s="78"/>
      <c r="Y694" s="78"/>
      <c r="Z694" s="78"/>
    </row>
    <row r="695" spans="1:26">
      <c r="A695" s="78"/>
      <c r="B695" s="78"/>
      <c r="C695" s="78"/>
      <c r="D695" s="78"/>
      <c r="E695" s="78"/>
      <c r="F695" s="78"/>
      <c r="G695" s="78"/>
      <c r="H695" s="78"/>
      <c r="I695" s="78"/>
      <c r="J695" s="78"/>
      <c r="K695" s="78"/>
      <c r="L695" s="78"/>
      <c r="M695" s="78"/>
      <c r="N695" s="78"/>
      <c r="O695" s="78"/>
      <c r="P695" s="78"/>
      <c r="Q695" s="78"/>
      <c r="R695" s="78"/>
      <c r="S695" s="78"/>
      <c r="T695" s="78"/>
      <c r="U695" s="78"/>
      <c r="V695" s="78"/>
      <c r="W695" s="78"/>
      <c r="X695" s="78"/>
      <c r="Y695" s="78"/>
      <c r="Z695" s="78"/>
    </row>
    <row r="696" spans="1:26">
      <c r="A696" s="78"/>
      <c r="B696" s="78"/>
      <c r="C696" s="78"/>
      <c r="D696" s="78"/>
      <c r="E696" s="78"/>
      <c r="F696" s="78"/>
      <c r="G696" s="78"/>
      <c r="H696" s="78"/>
      <c r="I696" s="78"/>
      <c r="J696" s="78"/>
      <c r="K696" s="78"/>
      <c r="L696" s="78"/>
      <c r="M696" s="78"/>
      <c r="N696" s="78"/>
      <c r="O696" s="78"/>
      <c r="P696" s="78"/>
      <c r="Q696" s="78"/>
      <c r="R696" s="78"/>
      <c r="S696" s="78"/>
      <c r="T696" s="78"/>
      <c r="U696" s="78"/>
      <c r="V696" s="78"/>
      <c r="W696" s="78"/>
      <c r="X696" s="78"/>
      <c r="Y696" s="78"/>
      <c r="Z696" s="78"/>
    </row>
    <row r="697" spans="1:26">
      <c r="A697" s="78"/>
      <c r="B697" s="78"/>
      <c r="C697" s="78"/>
      <c r="D697" s="78"/>
      <c r="E697" s="78"/>
      <c r="F697" s="78"/>
      <c r="G697" s="78"/>
      <c r="H697" s="78"/>
      <c r="I697" s="78"/>
      <c r="J697" s="78"/>
      <c r="K697" s="78"/>
      <c r="L697" s="78"/>
      <c r="M697" s="78"/>
      <c r="N697" s="78"/>
      <c r="O697" s="78"/>
      <c r="P697" s="78"/>
      <c r="Q697" s="78"/>
      <c r="R697" s="78"/>
      <c r="S697" s="78"/>
      <c r="T697" s="78"/>
      <c r="U697" s="78"/>
      <c r="V697" s="78"/>
      <c r="W697" s="78"/>
      <c r="X697" s="78"/>
      <c r="Y697" s="78"/>
      <c r="Z697" s="78"/>
    </row>
    <row r="698" spans="1:26">
      <c r="A698" s="78"/>
      <c r="B698" s="78"/>
      <c r="C698" s="78"/>
      <c r="D698" s="78"/>
      <c r="E698" s="78"/>
      <c r="F698" s="78"/>
      <c r="G698" s="78"/>
      <c r="H698" s="78"/>
      <c r="I698" s="78"/>
      <c r="J698" s="78"/>
      <c r="K698" s="78"/>
      <c r="L698" s="78"/>
      <c r="M698" s="78"/>
      <c r="N698" s="78"/>
      <c r="O698" s="78"/>
      <c r="P698" s="78"/>
      <c r="Q698" s="78"/>
      <c r="R698" s="78"/>
      <c r="S698" s="78"/>
      <c r="T698" s="78"/>
      <c r="U698" s="78"/>
      <c r="V698" s="78"/>
      <c r="W698" s="78"/>
      <c r="X698" s="78"/>
      <c r="Y698" s="78"/>
      <c r="Z698" s="78"/>
    </row>
    <row r="699" spans="1:26">
      <c r="A699" s="78"/>
      <c r="B699" s="78"/>
      <c r="C699" s="78"/>
      <c r="D699" s="78"/>
      <c r="E699" s="78"/>
      <c r="F699" s="78"/>
      <c r="G699" s="78"/>
      <c r="H699" s="78"/>
      <c r="I699" s="78"/>
      <c r="J699" s="78"/>
      <c r="K699" s="78"/>
      <c r="L699" s="78"/>
      <c r="M699" s="78"/>
      <c r="N699" s="78"/>
      <c r="O699" s="78"/>
      <c r="P699" s="78"/>
      <c r="Q699" s="78"/>
      <c r="R699" s="78"/>
      <c r="S699" s="78"/>
      <c r="T699" s="78"/>
      <c r="U699" s="78"/>
      <c r="V699" s="78"/>
      <c r="W699" s="78"/>
      <c r="X699" s="78"/>
      <c r="Y699" s="78"/>
      <c r="Z699" s="78"/>
    </row>
    <row r="700" spans="1:26">
      <c r="A700" s="78"/>
      <c r="B700" s="78"/>
      <c r="C700" s="78"/>
      <c r="D700" s="78"/>
      <c r="E700" s="78"/>
      <c r="F700" s="78"/>
      <c r="G700" s="78"/>
      <c r="H700" s="78"/>
      <c r="I700" s="78"/>
      <c r="J700" s="78"/>
      <c r="K700" s="78"/>
      <c r="L700" s="78"/>
      <c r="M700" s="78"/>
      <c r="N700" s="78"/>
      <c r="O700" s="78"/>
      <c r="P700" s="78"/>
      <c r="Q700" s="78"/>
      <c r="R700" s="78"/>
      <c r="S700" s="78"/>
      <c r="T700" s="78"/>
      <c r="U700" s="78"/>
      <c r="V700" s="78"/>
      <c r="W700" s="78"/>
      <c r="X700" s="78"/>
      <c r="Y700" s="78"/>
      <c r="Z700" s="78"/>
    </row>
    <row r="701" spans="1:26">
      <c r="A701" s="78"/>
      <c r="B701" s="78"/>
      <c r="C701" s="78"/>
      <c r="D701" s="78"/>
      <c r="E701" s="78"/>
      <c r="F701" s="78"/>
      <c r="G701" s="78"/>
      <c r="H701" s="78"/>
      <c r="I701" s="78"/>
      <c r="J701" s="78"/>
      <c r="K701" s="78"/>
      <c r="L701" s="78"/>
      <c r="M701" s="78"/>
      <c r="N701" s="78"/>
      <c r="O701" s="78"/>
      <c r="P701" s="78"/>
      <c r="Q701" s="78"/>
      <c r="R701" s="78"/>
      <c r="S701" s="78"/>
      <c r="T701" s="78"/>
      <c r="U701" s="78"/>
      <c r="V701" s="78"/>
      <c r="W701" s="78"/>
      <c r="X701" s="78"/>
      <c r="Y701" s="78"/>
      <c r="Z701" s="78"/>
    </row>
    <row r="702" spans="1:26">
      <c r="A702" s="78"/>
      <c r="B702" s="78"/>
      <c r="C702" s="78"/>
      <c r="D702" s="78"/>
      <c r="E702" s="78"/>
      <c r="F702" s="78"/>
      <c r="G702" s="78"/>
      <c r="H702" s="78"/>
      <c r="I702" s="78"/>
      <c r="J702" s="78"/>
      <c r="K702" s="78"/>
      <c r="L702" s="78"/>
      <c r="M702" s="78"/>
      <c r="N702" s="78"/>
      <c r="O702" s="78"/>
      <c r="P702" s="78"/>
      <c r="Q702" s="78"/>
      <c r="R702" s="78"/>
      <c r="S702" s="78"/>
      <c r="T702" s="78"/>
      <c r="U702" s="78"/>
      <c r="V702" s="78"/>
      <c r="W702" s="78"/>
      <c r="X702" s="78"/>
      <c r="Y702" s="78"/>
      <c r="Z702" s="78"/>
    </row>
    <row r="703" spans="1:26">
      <c r="A703" s="78"/>
      <c r="B703" s="78"/>
      <c r="C703" s="78"/>
      <c r="D703" s="78"/>
      <c r="E703" s="78"/>
      <c r="F703" s="78"/>
      <c r="G703" s="78"/>
      <c r="H703" s="78"/>
      <c r="I703" s="78"/>
      <c r="J703" s="78"/>
      <c r="K703" s="78"/>
      <c r="L703" s="78"/>
      <c r="M703" s="78"/>
      <c r="N703" s="78"/>
      <c r="O703" s="78"/>
      <c r="P703" s="78"/>
      <c r="Q703" s="78"/>
      <c r="R703" s="78"/>
      <c r="S703" s="78"/>
      <c r="T703" s="78"/>
      <c r="U703" s="78"/>
      <c r="V703" s="78"/>
      <c r="W703" s="78"/>
      <c r="X703" s="78"/>
      <c r="Y703" s="78"/>
      <c r="Z703" s="78"/>
    </row>
    <row r="704" spans="1:26">
      <c r="A704" s="78"/>
      <c r="B704" s="78"/>
      <c r="C704" s="78"/>
      <c r="D704" s="78"/>
      <c r="E704" s="78"/>
      <c r="F704" s="78"/>
      <c r="G704" s="78"/>
      <c r="H704" s="78"/>
      <c r="I704" s="78"/>
      <c r="J704" s="78"/>
      <c r="K704" s="78"/>
      <c r="L704" s="78"/>
      <c r="M704" s="78"/>
      <c r="N704" s="78"/>
      <c r="O704" s="78"/>
      <c r="P704" s="78"/>
      <c r="Q704" s="78"/>
      <c r="R704" s="78"/>
      <c r="S704" s="78"/>
      <c r="T704" s="78"/>
      <c r="U704" s="78"/>
      <c r="V704" s="78"/>
      <c r="W704" s="78"/>
      <c r="X704" s="78"/>
      <c r="Y704" s="78"/>
      <c r="Z704" s="78"/>
    </row>
    <row r="705" spans="1:26">
      <c r="A705" s="78"/>
      <c r="B705" s="78"/>
      <c r="C705" s="78"/>
      <c r="D705" s="78"/>
      <c r="E705" s="78"/>
      <c r="F705" s="78"/>
      <c r="G705" s="78"/>
      <c r="H705" s="78"/>
      <c r="I705" s="78"/>
      <c r="J705" s="78"/>
      <c r="K705" s="78"/>
      <c r="L705" s="78"/>
      <c r="M705" s="78"/>
      <c r="N705" s="78"/>
      <c r="O705" s="78"/>
      <c r="P705" s="78"/>
      <c r="Q705" s="78"/>
      <c r="R705" s="78"/>
      <c r="S705" s="78"/>
      <c r="T705" s="78"/>
      <c r="U705" s="78"/>
      <c r="V705" s="78"/>
      <c r="W705" s="78"/>
      <c r="X705" s="78"/>
      <c r="Y705" s="78"/>
      <c r="Z705" s="78"/>
    </row>
    <row r="706" spans="1:26">
      <c r="A706" s="78"/>
      <c r="B706" s="78"/>
      <c r="C706" s="78"/>
      <c r="D706" s="78"/>
      <c r="E706" s="78"/>
      <c r="F706" s="78"/>
      <c r="G706" s="78"/>
      <c r="H706" s="78"/>
      <c r="I706" s="78"/>
      <c r="J706" s="78"/>
      <c r="K706" s="78"/>
      <c r="L706" s="78"/>
      <c r="M706" s="78"/>
      <c r="N706" s="78"/>
      <c r="O706" s="78"/>
      <c r="P706" s="78"/>
      <c r="Q706" s="78"/>
      <c r="R706" s="78"/>
      <c r="S706" s="78"/>
      <c r="T706" s="78"/>
      <c r="U706" s="78"/>
      <c r="V706" s="78"/>
      <c r="W706" s="78"/>
      <c r="X706" s="78"/>
      <c r="Y706" s="78"/>
      <c r="Z706" s="78"/>
    </row>
    <row r="707" spans="1:26">
      <c r="A707" s="78"/>
      <c r="B707" s="78"/>
      <c r="C707" s="78"/>
      <c r="D707" s="78"/>
      <c r="E707" s="78"/>
      <c r="F707" s="78"/>
      <c r="G707" s="78"/>
      <c r="H707" s="78"/>
      <c r="I707" s="78"/>
      <c r="J707" s="78"/>
      <c r="K707" s="78"/>
      <c r="L707" s="78"/>
      <c r="M707" s="78"/>
      <c r="N707" s="78"/>
      <c r="O707" s="78"/>
      <c r="P707" s="78"/>
      <c r="Q707" s="78"/>
      <c r="R707" s="78"/>
      <c r="S707" s="78"/>
      <c r="T707" s="78"/>
      <c r="U707" s="78"/>
      <c r="V707" s="78"/>
      <c r="W707" s="78"/>
      <c r="X707" s="78"/>
      <c r="Y707" s="78"/>
      <c r="Z707" s="78"/>
    </row>
    <row r="708" spans="1:26">
      <c r="A708" s="78"/>
      <c r="B708" s="78"/>
      <c r="C708" s="78"/>
      <c r="D708" s="78"/>
      <c r="E708" s="78"/>
      <c r="F708" s="78"/>
      <c r="G708" s="78"/>
      <c r="H708" s="78"/>
      <c r="I708" s="78"/>
      <c r="J708" s="78"/>
      <c r="K708" s="78"/>
      <c r="L708" s="78"/>
      <c r="M708" s="78"/>
      <c r="N708" s="78"/>
      <c r="O708" s="78"/>
      <c r="P708" s="78"/>
      <c r="Q708" s="78"/>
      <c r="R708" s="78"/>
      <c r="S708" s="78"/>
      <c r="T708" s="78"/>
      <c r="U708" s="78"/>
      <c r="V708" s="78"/>
      <c r="W708" s="78"/>
      <c r="X708" s="78"/>
      <c r="Y708" s="78"/>
      <c r="Z708" s="78"/>
    </row>
    <row r="709" spans="1:26">
      <c r="A709" s="78"/>
      <c r="B709" s="78"/>
      <c r="C709" s="78"/>
      <c r="D709" s="78"/>
      <c r="E709" s="78"/>
      <c r="F709" s="78"/>
      <c r="G709" s="78"/>
      <c r="H709" s="78"/>
      <c r="I709" s="78"/>
      <c r="J709" s="78"/>
      <c r="K709" s="78"/>
      <c r="L709" s="78"/>
      <c r="M709" s="78"/>
      <c r="N709" s="78"/>
      <c r="O709" s="78"/>
      <c r="P709" s="78"/>
      <c r="Q709" s="78"/>
      <c r="R709" s="78"/>
      <c r="S709" s="78"/>
      <c r="T709" s="78"/>
      <c r="U709" s="78"/>
      <c r="V709" s="78"/>
      <c r="W709" s="78"/>
      <c r="X709" s="78"/>
      <c r="Y709" s="78"/>
      <c r="Z709" s="78"/>
    </row>
    <row r="710" spans="1:26">
      <c r="A710" s="78"/>
      <c r="B710" s="78"/>
      <c r="C710" s="78"/>
      <c r="D710" s="78"/>
      <c r="E710" s="78"/>
      <c r="F710" s="78"/>
      <c r="G710" s="78"/>
      <c r="H710" s="78"/>
      <c r="I710" s="78"/>
      <c r="J710" s="78"/>
      <c r="K710" s="78"/>
      <c r="L710" s="78"/>
      <c r="M710" s="78"/>
      <c r="N710" s="78"/>
      <c r="O710" s="78"/>
      <c r="P710" s="78"/>
      <c r="Q710" s="78"/>
      <c r="R710" s="78"/>
      <c r="S710" s="78"/>
      <c r="T710" s="78"/>
      <c r="U710" s="78"/>
      <c r="V710" s="78"/>
      <c r="W710" s="78"/>
      <c r="X710" s="78"/>
      <c r="Y710" s="78"/>
      <c r="Z710" s="78"/>
    </row>
    <row r="711" spans="1:26">
      <c r="A711" s="78"/>
      <c r="B711" s="78"/>
      <c r="C711" s="78"/>
      <c r="D711" s="78"/>
      <c r="E711" s="78"/>
      <c r="F711" s="78"/>
      <c r="G711" s="78"/>
      <c r="H711" s="78"/>
      <c r="I711" s="78"/>
      <c r="J711" s="78"/>
      <c r="K711" s="78"/>
      <c r="L711" s="78"/>
      <c r="M711" s="78"/>
      <c r="N711" s="78"/>
      <c r="O711" s="78"/>
      <c r="P711" s="78"/>
      <c r="Q711" s="78"/>
      <c r="R711" s="78"/>
      <c r="S711" s="78"/>
      <c r="T711" s="78"/>
      <c r="U711" s="78"/>
      <c r="V711" s="78"/>
      <c r="W711" s="78"/>
      <c r="X711" s="78"/>
      <c r="Y711" s="78"/>
      <c r="Z711" s="78"/>
    </row>
    <row r="712" spans="1:26">
      <c r="A712" s="78"/>
      <c r="B712" s="78"/>
      <c r="C712" s="78"/>
      <c r="D712" s="78"/>
      <c r="E712" s="78"/>
      <c r="F712" s="78"/>
      <c r="G712" s="78"/>
      <c r="H712" s="78"/>
      <c r="I712" s="78"/>
      <c r="J712" s="78"/>
      <c r="K712" s="78"/>
      <c r="L712" s="78"/>
      <c r="M712" s="78"/>
      <c r="N712" s="78"/>
      <c r="O712" s="78"/>
      <c r="P712" s="78"/>
      <c r="Q712" s="78"/>
      <c r="R712" s="78"/>
      <c r="S712" s="78"/>
      <c r="T712" s="78"/>
      <c r="U712" s="78"/>
      <c r="V712" s="78"/>
      <c r="W712" s="78"/>
      <c r="X712" s="78"/>
      <c r="Y712" s="78"/>
      <c r="Z712" s="78"/>
    </row>
    <row r="713" spans="1:26">
      <c r="A713" s="78"/>
      <c r="B713" s="78"/>
      <c r="C713" s="78"/>
      <c r="D713" s="78"/>
      <c r="E713" s="78"/>
      <c r="F713" s="78"/>
      <c r="G713" s="78"/>
      <c r="H713" s="78"/>
      <c r="I713" s="78"/>
      <c r="J713" s="78"/>
      <c r="K713" s="78"/>
      <c r="L713" s="78"/>
      <c r="M713" s="78"/>
      <c r="N713" s="78"/>
      <c r="O713" s="78"/>
      <c r="P713" s="78"/>
      <c r="Q713" s="78"/>
      <c r="R713" s="78"/>
      <c r="S713" s="78"/>
      <c r="T713" s="78"/>
      <c r="U713" s="78"/>
      <c r="V713" s="78"/>
      <c r="W713" s="78"/>
      <c r="X713" s="78"/>
      <c r="Y713" s="78"/>
      <c r="Z713" s="78"/>
    </row>
    <row r="714" spans="1:26">
      <c r="A714" s="78"/>
      <c r="B714" s="78"/>
      <c r="C714" s="78"/>
      <c r="D714" s="78"/>
      <c r="E714" s="78"/>
      <c r="F714" s="78"/>
      <c r="G714" s="78"/>
      <c r="H714" s="78"/>
      <c r="I714" s="78"/>
      <c r="J714" s="78"/>
      <c r="K714" s="78"/>
      <c r="L714" s="78"/>
      <c r="M714" s="78"/>
      <c r="N714" s="78"/>
      <c r="O714" s="78"/>
      <c r="P714" s="78"/>
      <c r="Q714" s="78"/>
      <c r="R714" s="78"/>
      <c r="S714" s="78"/>
      <c r="T714" s="78"/>
      <c r="U714" s="78"/>
      <c r="V714" s="78"/>
      <c r="W714" s="78"/>
      <c r="X714" s="78"/>
      <c r="Y714" s="78"/>
      <c r="Z714" s="78"/>
    </row>
    <row r="715" spans="1:26">
      <c r="A715" s="78"/>
      <c r="B715" s="78"/>
      <c r="C715" s="78"/>
      <c r="D715" s="78"/>
      <c r="E715" s="78"/>
      <c r="F715" s="78"/>
      <c r="G715" s="78"/>
      <c r="H715" s="78"/>
      <c r="I715" s="78"/>
      <c r="J715" s="78"/>
      <c r="K715" s="78"/>
      <c r="L715" s="78"/>
      <c r="M715" s="78"/>
      <c r="N715" s="78"/>
      <c r="O715" s="78"/>
      <c r="P715" s="78"/>
      <c r="Q715" s="78"/>
      <c r="R715" s="78"/>
      <c r="S715" s="78"/>
      <c r="T715" s="78"/>
      <c r="U715" s="78"/>
      <c r="V715" s="78"/>
      <c r="W715" s="78"/>
      <c r="X715" s="78"/>
      <c r="Y715" s="78"/>
      <c r="Z715" s="78"/>
    </row>
    <row r="716" spans="1:26">
      <c r="A716" s="78"/>
      <c r="B716" s="78"/>
      <c r="C716" s="78"/>
      <c r="D716" s="78"/>
      <c r="E716" s="78"/>
      <c r="F716" s="78"/>
      <c r="G716" s="78"/>
      <c r="H716" s="78"/>
      <c r="I716" s="78"/>
      <c r="J716" s="78"/>
      <c r="K716" s="78"/>
      <c r="L716" s="78"/>
      <c r="M716" s="78"/>
      <c r="N716" s="78"/>
      <c r="O716" s="78"/>
      <c r="P716" s="78"/>
      <c r="Q716" s="78"/>
      <c r="R716" s="78"/>
      <c r="S716" s="78"/>
      <c r="T716" s="78"/>
      <c r="U716" s="78"/>
      <c r="V716" s="78"/>
      <c r="W716" s="78"/>
      <c r="X716" s="78"/>
      <c r="Y716" s="78"/>
      <c r="Z716" s="78"/>
    </row>
    <row r="717" spans="1:26">
      <c r="A717" s="78"/>
      <c r="B717" s="78"/>
      <c r="C717" s="78"/>
      <c r="D717" s="78"/>
      <c r="E717" s="78"/>
      <c r="F717" s="78"/>
      <c r="G717" s="78"/>
      <c r="H717" s="78"/>
      <c r="I717" s="78"/>
      <c r="J717" s="78"/>
      <c r="K717" s="78"/>
      <c r="L717" s="78"/>
      <c r="M717" s="78"/>
      <c r="N717" s="78"/>
      <c r="O717" s="78"/>
      <c r="P717" s="78"/>
      <c r="Q717" s="78"/>
      <c r="R717" s="78"/>
      <c r="S717" s="78"/>
      <c r="T717" s="78"/>
      <c r="U717" s="78"/>
      <c r="V717" s="78"/>
      <c r="W717" s="78"/>
      <c r="X717" s="78"/>
      <c r="Y717" s="78"/>
      <c r="Z717" s="78"/>
    </row>
    <row r="718" spans="1:26">
      <c r="A718" s="78"/>
      <c r="B718" s="78"/>
      <c r="C718" s="78"/>
      <c r="D718" s="78"/>
      <c r="E718" s="78"/>
      <c r="F718" s="78"/>
      <c r="G718" s="78"/>
      <c r="H718" s="78"/>
      <c r="I718" s="78"/>
      <c r="J718" s="78"/>
      <c r="K718" s="78"/>
      <c r="L718" s="78"/>
      <c r="M718" s="78"/>
      <c r="N718" s="78"/>
      <c r="O718" s="78"/>
      <c r="P718" s="78"/>
      <c r="Q718" s="78"/>
      <c r="R718" s="78"/>
      <c r="S718" s="78"/>
      <c r="T718" s="78"/>
      <c r="U718" s="78"/>
      <c r="V718" s="78"/>
      <c r="W718" s="78"/>
      <c r="X718" s="78"/>
      <c r="Y718" s="78"/>
      <c r="Z718" s="78"/>
    </row>
    <row r="719" spans="1:26">
      <c r="A719" s="78"/>
      <c r="B719" s="78"/>
      <c r="C719" s="78"/>
      <c r="D719" s="78"/>
      <c r="E719" s="78"/>
      <c r="F719" s="78"/>
      <c r="G719" s="78"/>
      <c r="H719" s="78"/>
      <c r="I719" s="78"/>
      <c r="J719" s="78"/>
      <c r="K719" s="78"/>
      <c r="L719" s="78"/>
      <c r="M719" s="78"/>
      <c r="N719" s="78"/>
      <c r="O719" s="78"/>
      <c r="P719" s="78"/>
      <c r="Q719" s="78"/>
      <c r="R719" s="78"/>
      <c r="S719" s="78"/>
      <c r="T719" s="78"/>
      <c r="U719" s="78"/>
      <c r="V719" s="78"/>
      <c r="W719" s="78"/>
      <c r="X719" s="78"/>
      <c r="Y719" s="78"/>
      <c r="Z719" s="78"/>
    </row>
    <row r="720" spans="1:26">
      <c r="A720" s="78"/>
      <c r="B720" s="78"/>
      <c r="C720" s="78"/>
      <c r="D720" s="78"/>
      <c r="E720" s="78"/>
      <c r="F720" s="78"/>
      <c r="G720" s="78"/>
      <c r="H720" s="78"/>
      <c r="I720" s="78"/>
      <c r="J720" s="78"/>
      <c r="K720" s="78"/>
      <c r="L720" s="78"/>
      <c r="M720" s="78"/>
      <c r="N720" s="78"/>
      <c r="O720" s="78"/>
      <c r="P720" s="78"/>
      <c r="Q720" s="78"/>
      <c r="R720" s="78"/>
      <c r="S720" s="78"/>
      <c r="T720" s="78"/>
      <c r="U720" s="78"/>
      <c r="V720" s="78"/>
      <c r="W720" s="78"/>
      <c r="X720" s="78"/>
      <c r="Y720" s="78"/>
      <c r="Z720" s="78"/>
    </row>
    <row r="721" spans="1:26">
      <c r="A721" s="78"/>
      <c r="B721" s="78"/>
      <c r="C721" s="78"/>
      <c r="D721" s="78"/>
      <c r="E721" s="78"/>
      <c r="F721" s="78"/>
      <c r="G721" s="78"/>
      <c r="H721" s="78"/>
      <c r="I721" s="78"/>
      <c r="J721" s="78"/>
      <c r="K721" s="78"/>
      <c r="L721" s="78"/>
      <c r="M721" s="78"/>
      <c r="N721" s="78"/>
      <c r="O721" s="78"/>
      <c r="P721" s="78"/>
      <c r="Q721" s="78"/>
      <c r="R721" s="78"/>
      <c r="S721" s="78"/>
      <c r="T721" s="78"/>
      <c r="U721" s="78"/>
      <c r="V721" s="78"/>
      <c r="W721" s="78"/>
      <c r="X721" s="78"/>
      <c r="Y721" s="78"/>
      <c r="Z721" s="78"/>
    </row>
    <row r="722" spans="1:26">
      <c r="A722" s="78"/>
      <c r="B722" s="78"/>
      <c r="C722" s="78"/>
      <c r="D722" s="78"/>
      <c r="E722" s="78"/>
      <c r="F722" s="78"/>
      <c r="G722" s="78"/>
      <c r="H722" s="78"/>
      <c r="I722" s="78"/>
      <c r="J722" s="78"/>
      <c r="K722" s="78"/>
      <c r="L722" s="78"/>
      <c r="M722" s="78"/>
      <c r="N722" s="78"/>
      <c r="O722" s="78"/>
      <c r="P722" s="78"/>
      <c r="Q722" s="78"/>
      <c r="R722" s="78"/>
      <c r="S722" s="78"/>
      <c r="T722" s="78"/>
      <c r="U722" s="78"/>
      <c r="V722" s="78"/>
      <c r="W722" s="78"/>
      <c r="X722" s="78"/>
      <c r="Y722" s="78"/>
      <c r="Z722" s="78"/>
    </row>
    <row r="723" spans="1:26">
      <c r="A723" s="78"/>
      <c r="B723" s="78"/>
      <c r="C723" s="78"/>
      <c r="D723" s="78"/>
      <c r="E723" s="78"/>
      <c r="F723" s="78"/>
      <c r="G723" s="78"/>
      <c r="H723" s="78"/>
      <c r="I723" s="78"/>
      <c r="J723" s="78"/>
      <c r="K723" s="78"/>
      <c r="L723" s="78"/>
      <c r="M723" s="78"/>
      <c r="N723" s="78"/>
      <c r="O723" s="78"/>
      <c r="P723" s="78"/>
      <c r="Q723" s="78"/>
      <c r="R723" s="78"/>
      <c r="S723" s="78"/>
      <c r="T723" s="78"/>
      <c r="U723" s="78"/>
      <c r="V723" s="78"/>
      <c r="W723" s="78"/>
      <c r="X723" s="78"/>
      <c r="Y723" s="78"/>
      <c r="Z723" s="78"/>
    </row>
    <row r="724" spans="1:26">
      <c r="A724" s="78"/>
      <c r="B724" s="78"/>
      <c r="C724" s="78"/>
      <c r="D724" s="78"/>
      <c r="E724" s="78"/>
      <c r="F724" s="78"/>
      <c r="G724" s="78"/>
      <c r="H724" s="78"/>
      <c r="I724" s="78"/>
      <c r="J724" s="78"/>
      <c r="K724" s="78"/>
      <c r="L724" s="78"/>
      <c r="M724" s="78"/>
      <c r="N724" s="78"/>
      <c r="O724" s="78"/>
      <c r="P724" s="78"/>
      <c r="Q724" s="78"/>
      <c r="R724" s="78"/>
      <c r="S724" s="78"/>
      <c r="T724" s="78"/>
      <c r="U724" s="78"/>
      <c r="V724" s="78"/>
      <c r="W724" s="78"/>
      <c r="X724" s="78"/>
      <c r="Y724" s="78"/>
      <c r="Z724" s="78"/>
    </row>
    <row r="725" spans="1:26">
      <c r="A725" s="78"/>
      <c r="B725" s="78"/>
      <c r="C725" s="78"/>
      <c r="D725" s="78"/>
      <c r="E725" s="78"/>
      <c r="F725" s="78"/>
      <c r="G725" s="78"/>
      <c r="H725" s="78"/>
      <c r="I725" s="78"/>
      <c r="J725" s="78"/>
      <c r="K725" s="78"/>
      <c r="L725" s="78"/>
      <c r="M725" s="78"/>
      <c r="N725" s="78"/>
      <c r="O725" s="78"/>
      <c r="P725" s="78"/>
      <c r="Q725" s="78"/>
      <c r="R725" s="78"/>
      <c r="S725" s="78"/>
      <c r="T725" s="78"/>
      <c r="U725" s="78"/>
      <c r="V725" s="78"/>
      <c r="W725" s="78"/>
      <c r="X725" s="78"/>
      <c r="Y725" s="78"/>
      <c r="Z725" s="78"/>
    </row>
    <row r="726" spans="1:26">
      <c r="A726" s="78"/>
      <c r="B726" s="78"/>
      <c r="C726" s="78"/>
      <c r="D726" s="78"/>
      <c r="E726" s="78"/>
      <c r="F726" s="78"/>
      <c r="G726" s="78"/>
      <c r="H726" s="78"/>
      <c r="I726" s="78"/>
      <c r="J726" s="78"/>
      <c r="K726" s="78"/>
      <c r="L726" s="78"/>
      <c r="M726" s="78"/>
      <c r="N726" s="78"/>
      <c r="O726" s="78"/>
      <c r="P726" s="78"/>
      <c r="Q726" s="78"/>
      <c r="R726" s="78"/>
      <c r="S726" s="78"/>
      <c r="T726" s="78"/>
      <c r="U726" s="78"/>
      <c r="V726" s="78"/>
      <c r="W726" s="78"/>
      <c r="X726" s="78"/>
      <c r="Y726" s="78"/>
      <c r="Z726" s="78"/>
    </row>
    <row r="727" spans="1:26">
      <c r="A727" s="78"/>
      <c r="B727" s="78"/>
      <c r="C727" s="78"/>
      <c r="D727" s="78"/>
      <c r="E727" s="78"/>
      <c r="F727" s="78"/>
      <c r="G727" s="78"/>
      <c r="H727" s="78"/>
      <c r="I727" s="78"/>
      <c r="J727" s="78"/>
      <c r="K727" s="78"/>
      <c r="L727" s="78"/>
      <c r="M727" s="78"/>
      <c r="N727" s="78"/>
      <c r="O727" s="78"/>
      <c r="P727" s="78"/>
      <c r="Q727" s="78"/>
      <c r="R727" s="78"/>
      <c r="S727" s="78"/>
      <c r="T727" s="78"/>
      <c r="U727" s="78"/>
      <c r="V727" s="78"/>
      <c r="W727" s="78"/>
      <c r="X727" s="78"/>
      <c r="Y727" s="78"/>
      <c r="Z727" s="78"/>
    </row>
    <row r="728" spans="1:26">
      <c r="A728" s="78"/>
      <c r="B728" s="78"/>
      <c r="C728" s="78"/>
      <c r="D728" s="78"/>
      <c r="E728" s="78"/>
      <c r="F728" s="78"/>
      <c r="G728" s="78"/>
      <c r="H728" s="78"/>
      <c r="I728" s="78"/>
      <c r="J728" s="78"/>
      <c r="K728" s="78"/>
      <c r="L728" s="78"/>
      <c r="M728" s="78"/>
      <c r="N728" s="78"/>
      <c r="O728" s="78"/>
      <c r="P728" s="78"/>
      <c r="Q728" s="78"/>
      <c r="R728" s="78"/>
      <c r="S728" s="78"/>
      <c r="T728" s="78"/>
      <c r="U728" s="78"/>
      <c r="V728" s="78"/>
      <c r="W728" s="78"/>
      <c r="X728" s="78"/>
      <c r="Y728" s="78"/>
      <c r="Z728" s="78"/>
    </row>
    <row r="729" spans="1:26">
      <c r="A729" s="78"/>
      <c r="B729" s="78"/>
      <c r="C729" s="78"/>
      <c r="D729" s="78"/>
      <c r="E729" s="78"/>
      <c r="F729" s="78"/>
      <c r="G729" s="78"/>
      <c r="H729" s="78"/>
      <c r="I729" s="78"/>
      <c r="J729" s="78"/>
      <c r="K729" s="78"/>
      <c r="L729" s="78"/>
      <c r="M729" s="78"/>
      <c r="N729" s="78"/>
      <c r="O729" s="78"/>
      <c r="P729" s="78"/>
      <c r="Q729" s="78"/>
      <c r="R729" s="78"/>
      <c r="S729" s="78"/>
      <c r="T729" s="78"/>
      <c r="U729" s="78"/>
      <c r="V729" s="78"/>
      <c r="W729" s="78"/>
      <c r="X729" s="78"/>
      <c r="Y729" s="78"/>
      <c r="Z729" s="78"/>
    </row>
    <row r="730" spans="1:26">
      <c r="A730" s="78"/>
      <c r="B730" s="78"/>
      <c r="C730" s="78"/>
      <c r="D730" s="78"/>
      <c r="E730" s="78"/>
      <c r="F730" s="78"/>
      <c r="G730" s="78"/>
      <c r="H730" s="78"/>
      <c r="I730" s="78"/>
      <c r="J730" s="78"/>
      <c r="K730" s="78"/>
      <c r="L730" s="78"/>
      <c r="M730" s="78"/>
      <c r="N730" s="78"/>
      <c r="O730" s="78"/>
      <c r="P730" s="78"/>
      <c r="Q730" s="78"/>
      <c r="R730" s="78"/>
      <c r="S730" s="78"/>
      <c r="T730" s="78"/>
      <c r="U730" s="78"/>
      <c r="V730" s="78"/>
      <c r="W730" s="78"/>
      <c r="X730" s="78"/>
      <c r="Y730" s="78"/>
      <c r="Z730" s="78"/>
    </row>
    <row r="731" spans="1:26">
      <c r="A731" s="78"/>
      <c r="B731" s="78"/>
      <c r="C731" s="78"/>
      <c r="D731" s="78"/>
      <c r="E731" s="78"/>
      <c r="F731" s="78"/>
      <c r="G731" s="78"/>
      <c r="H731" s="78"/>
      <c r="I731" s="78"/>
      <c r="J731" s="78"/>
      <c r="K731" s="78"/>
      <c r="L731" s="78"/>
      <c r="M731" s="78"/>
      <c r="N731" s="78"/>
      <c r="O731" s="78"/>
      <c r="P731" s="78"/>
      <c r="Q731" s="78"/>
      <c r="R731" s="78"/>
      <c r="S731" s="78"/>
      <c r="T731" s="78"/>
      <c r="U731" s="78"/>
      <c r="V731" s="78"/>
      <c r="W731" s="78"/>
      <c r="X731" s="78"/>
      <c r="Y731" s="78"/>
      <c r="Z731" s="78"/>
    </row>
    <row r="732" spans="1:26">
      <c r="A732" s="78"/>
      <c r="B732" s="78"/>
      <c r="C732" s="78"/>
      <c r="D732" s="78"/>
      <c r="E732" s="78"/>
      <c r="F732" s="78"/>
      <c r="G732" s="78"/>
      <c r="H732" s="78"/>
      <c r="I732" s="78"/>
      <c r="J732" s="78"/>
      <c r="K732" s="78"/>
      <c r="L732" s="78"/>
      <c r="M732" s="78"/>
      <c r="N732" s="78"/>
      <c r="O732" s="78"/>
      <c r="P732" s="78"/>
      <c r="Q732" s="78"/>
      <c r="R732" s="78"/>
      <c r="S732" s="78"/>
      <c r="T732" s="78"/>
      <c r="U732" s="78"/>
      <c r="V732" s="78"/>
      <c r="W732" s="78"/>
      <c r="X732" s="78"/>
      <c r="Y732" s="78"/>
      <c r="Z732" s="78"/>
    </row>
    <row r="733" spans="1:26">
      <c r="A733" s="78"/>
      <c r="B733" s="78"/>
      <c r="C733" s="78"/>
      <c r="D733" s="78"/>
      <c r="E733" s="78"/>
      <c r="F733" s="78"/>
      <c r="G733" s="78"/>
      <c r="H733" s="78"/>
      <c r="I733" s="78"/>
      <c r="J733" s="78"/>
      <c r="K733" s="78"/>
      <c r="L733" s="78"/>
      <c r="M733" s="78"/>
      <c r="N733" s="78"/>
      <c r="O733" s="78"/>
      <c r="P733" s="78"/>
      <c r="Q733" s="78"/>
      <c r="R733" s="78"/>
      <c r="S733" s="78"/>
      <c r="T733" s="78"/>
      <c r="U733" s="78"/>
      <c r="V733" s="78"/>
      <c r="W733" s="78"/>
      <c r="X733" s="78"/>
      <c r="Y733" s="78"/>
      <c r="Z733" s="78"/>
    </row>
    <row r="734" spans="1:26">
      <c r="A734" s="78"/>
      <c r="B734" s="78"/>
      <c r="C734" s="78"/>
      <c r="D734" s="78"/>
      <c r="E734" s="78"/>
      <c r="F734" s="78"/>
      <c r="G734" s="78"/>
      <c r="H734" s="78"/>
      <c r="I734" s="78"/>
      <c r="J734" s="78"/>
      <c r="K734" s="78"/>
      <c r="L734" s="78"/>
      <c r="M734" s="78"/>
      <c r="N734" s="78"/>
      <c r="O734" s="78"/>
      <c r="P734" s="78"/>
      <c r="Q734" s="78"/>
      <c r="R734" s="78"/>
      <c r="S734" s="78"/>
      <c r="T734" s="78"/>
      <c r="U734" s="78"/>
      <c r="V734" s="78"/>
      <c r="W734" s="78"/>
      <c r="X734" s="78"/>
      <c r="Y734" s="78"/>
      <c r="Z734" s="78"/>
    </row>
    <row r="735" spans="1:26">
      <c r="A735" s="78"/>
      <c r="B735" s="78"/>
      <c r="C735" s="78"/>
      <c r="D735" s="78"/>
      <c r="E735" s="78"/>
      <c r="F735" s="78"/>
      <c r="G735" s="78"/>
      <c r="H735" s="78"/>
      <c r="I735" s="78"/>
      <c r="J735" s="78"/>
      <c r="K735" s="78"/>
      <c r="L735" s="78"/>
      <c r="M735" s="78"/>
      <c r="N735" s="78"/>
      <c r="O735" s="78"/>
      <c r="P735" s="78"/>
      <c r="Q735" s="78"/>
      <c r="R735" s="78"/>
      <c r="S735" s="78"/>
      <c r="T735" s="78"/>
      <c r="U735" s="78"/>
      <c r="V735" s="78"/>
      <c r="W735" s="78"/>
      <c r="X735" s="78"/>
      <c r="Y735" s="78"/>
      <c r="Z735" s="78"/>
    </row>
    <row r="736" spans="1:26">
      <c r="A736" s="78"/>
      <c r="B736" s="78"/>
      <c r="C736" s="78"/>
      <c r="D736" s="78"/>
      <c r="E736" s="78"/>
      <c r="F736" s="78"/>
      <c r="G736" s="78"/>
      <c r="H736" s="78"/>
      <c r="I736" s="78"/>
      <c r="J736" s="78"/>
      <c r="K736" s="78"/>
      <c r="L736" s="78"/>
      <c r="M736" s="78"/>
      <c r="N736" s="78"/>
      <c r="O736" s="78"/>
      <c r="P736" s="78"/>
      <c r="Q736" s="78"/>
      <c r="R736" s="78"/>
      <c r="S736" s="78"/>
      <c r="T736" s="78"/>
      <c r="U736" s="78"/>
      <c r="V736" s="78"/>
      <c r="W736" s="78"/>
      <c r="X736" s="78"/>
      <c r="Y736" s="78"/>
      <c r="Z736" s="78"/>
    </row>
    <row r="737" spans="1:26">
      <c r="A737" s="78"/>
      <c r="B737" s="78"/>
      <c r="C737" s="78"/>
      <c r="D737" s="78"/>
      <c r="E737" s="78"/>
      <c r="F737" s="78"/>
      <c r="G737" s="78"/>
      <c r="H737" s="78"/>
      <c r="I737" s="78"/>
      <c r="J737" s="78"/>
      <c r="K737" s="78"/>
      <c r="L737" s="78"/>
      <c r="M737" s="78"/>
      <c r="N737" s="78"/>
      <c r="O737" s="78"/>
      <c r="P737" s="78"/>
      <c r="Q737" s="78"/>
      <c r="R737" s="78"/>
      <c r="S737" s="78"/>
      <c r="T737" s="78"/>
      <c r="U737" s="78"/>
      <c r="V737" s="78"/>
      <c r="W737" s="78"/>
      <c r="X737" s="78"/>
      <c r="Y737" s="78"/>
      <c r="Z737" s="78"/>
    </row>
    <row r="738" spans="1:26">
      <c r="A738" s="78"/>
      <c r="B738" s="78"/>
      <c r="C738" s="78"/>
      <c r="D738" s="78"/>
      <c r="E738" s="78"/>
      <c r="F738" s="78"/>
      <c r="G738" s="78"/>
      <c r="H738" s="78"/>
      <c r="I738" s="78"/>
      <c r="J738" s="78"/>
      <c r="K738" s="78"/>
      <c r="L738" s="78"/>
      <c r="M738" s="78"/>
      <c r="N738" s="78"/>
      <c r="O738" s="78"/>
      <c r="P738" s="78"/>
      <c r="Q738" s="78"/>
      <c r="R738" s="78"/>
      <c r="S738" s="78"/>
      <c r="T738" s="78"/>
      <c r="U738" s="78"/>
      <c r="V738" s="78"/>
      <c r="W738" s="78"/>
      <c r="X738" s="78"/>
      <c r="Y738" s="78"/>
      <c r="Z738" s="78"/>
    </row>
    <row r="739" spans="1:26">
      <c r="A739" s="78"/>
      <c r="B739" s="78"/>
      <c r="C739" s="78"/>
      <c r="D739" s="78"/>
      <c r="E739" s="78"/>
      <c r="F739" s="78"/>
      <c r="G739" s="78"/>
      <c r="H739" s="78"/>
      <c r="I739" s="78"/>
      <c r="J739" s="78"/>
      <c r="K739" s="78"/>
      <c r="L739" s="78"/>
      <c r="M739" s="78"/>
      <c r="N739" s="78"/>
      <c r="O739" s="78"/>
      <c r="P739" s="78"/>
      <c r="Q739" s="78"/>
      <c r="R739" s="78"/>
      <c r="S739" s="78"/>
      <c r="T739" s="78"/>
      <c r="U739" s="78"/>
      <c r="V739" s="78"/>
      <c r="W739" s="78"/>
      <c r="X739" s="78"/>
      <c r="Y739" s="78"/>
      <c r="Z739" s="78"/>
    </row>
    <row r="740" spans="1:26">
      <c r="A740" s="78"/>
      <c r="B740" s="78"/>
      <c r="C740" s="78"/>
      <c r="D740" s="78"/>
      <c r="E740" s="78"/>
      <c r="F740" s="78"/>
      <c r="G740" s="78"/>
      <c r="H740" s="78"/>
      <c r="I740" s="78"/>
      <c r="J740" s="78"/>
      <c r="K740" s="78"/>
      <c r="L740" s="78"/>
      <c r="M740" s="78"/>
      <c r="N740" s="78"/>
      <c r="O740" s="78"/>
      <c r="P740" s="78"/>
      <c r="Q740" s="78"/>
      <c r="R740" s="78"/>
      <c r="S740" s="78"/>
      <c r="T740" s="78"/>
      <c r="U740" s="78"/>
      <c r="V740" s="78"/>
      <c r="W740" s="78"/>
      <c r="X740" s="78"/>
      <c r="Y740" s="78"/>
      <c r="Z740" s="78"/>
    </row>
    <row r="741" spans="1:26">
      <c r="A741" s="78"/>
      <c r="B741" s="78"/>
      <c r="C741" s="78"/>
      <c r="D741" s="78"/>
      <c r="E741" s="78"/>
      <c r="F741" s="78"/>
      <c r="G741" s="78"/>
      <c r="H741" s="78"/>
      <c r="I741" s="78"/>
      <c r="J741" s="78"/>
      <c r="K741" s="78"/>
      <c r="L741" s="78"/>
      <c r="M741" s="78"/>
      <c r="N741" s="78"/>
      <c r="O741" s="78"/>
      <c r="P741" s="78"/>
      <c r="Q741" s="78"/>
      <c r="R741" s="78"/>
      <c r="S741" s="78"/>
      <c r="T741" s="78"/>
      <c r="U741" s="78"/>
      <c r="V741" s="78"/>
      <c r="W741" s="78"/>
      <c r="X741" s="78"/>
      <c r="Y741" s="78"/>
      <c r="Z741" s="78"/>
    </row>
    <row r="742" spans="1:26">
      <c r="A742" s="78"/>
      <c r="B742" s="78"/>
      <c r="C742" s="78"/>
      <c r="D742" s="78"/>
      <c r="E742" s="78"/>
      <c r="F742" s="78"/>
      <c r="G742" s="78"/>
      <c r="H742" s="78"/>
      <c r="I742" s="78"/>
      <c r="J742" s="78"/>
      <c r="K742" s="78"/>
      <c r="L742" s="78"/>
      <c r="M742" s="78"/>
      <c r="N742" s="78"/>
      <c r="O742" s="78"/>
      <c r="P742" s="78"/>
      <c r="Q742" s="78"/>
      <c r="R742" s="78"/>
      <c r="S742" s="78"/>
      <c r="T742" s="78"/>
      <c r="U742" s="78"/>
      <c r="V742" s="78"/>
      <c r="W742" s="78"/>
      <c r="X742" s="78"/>
      <c r="Y742" s="78"/>
      <c r="Z742" s="78"/>
    </row>
    <row r="743" spans="1:26">
      <c r="A743" s="78"/>
      <c r="B743" s="78"/>
      <c r="C743" s="78"/>
      <c r="D743" s="78"/>
      <c r="E743" s="78"/>
      <c r="F743" s="78"/>
      <c r="G743" s="78"/>
      <c r="H743" s="78"/>
      <c r="I743" s="78"/>
      <c r="J743" s="78"/>
      <c r="K743" s="78"/>
      <c r="L743" s="78"/>
      <c r="M743" s="78"/>
      <c r="N743" s="78"/>
      <c r="O743" s="78"/>
      <c r="P743" s="78"/>
      <c r="Q743" s="78"/>
      <c r="R743" s="78"/>
      <c r="S743" s="78"/>
      <c r="T743" s="78"/>
      <c r="U743" s="78"/>
      <c r="V743" s="78"/>
      <c r="W743" s="78"/>
      <c r="X743" s="78"/>
      <c r="Y743" s="78"/>
      <c r="Z743" s="78"/>
    </row>
    <row r="744" spans="1:26">
      <c r="A744" s="78"/>
      <c r="B744" s="78"/>
      <c r="C744" s="78"/>
      <c r="D744" s="78"/>
      <c r="E744" s="78"/>
      <c r="F744" s="78"/>
      <c r="G744" s="78"/>
      <c r="H744" s="78"/>
      <c r="I744" s="78"/>
      <c r="J744" s="78"/>
      <c r="K744" s="78"/>
      <c r="L744" s="78"/>
      <c r="M744" s="78"/>
      <c r="N744" s="78"/>
      <c r="O744" s="78"/>
      <c r="P744" s="78"/>
      <c r="Q744" s="78"/>
      <c r="R744" s="78"/>
      <c r="S744" s="78"/>
      <c r="T744" s="78"/>
      <c r="U744" s="78"/>
      <c r="V744" s="78"/>
      <c r="W744" s="78"/>
      <c r="X744" s="78"/>
      <c r="Y744" s="78"/>
      <c r="Z744" s="78"/>
    </row>
    <row r="745" spans="1:26">
      <c r="A745" s="78"/>
      <c r="B745" s="78"/>
      <c r="C745" s="78"/>
      <c r="D745" s="78"/>
      <c r="E745" s="78"/>
      <c r="F745" s="78"/>
      <c r="G745" s="78"/>
      <c r="H745" s="78"/>
      <c r="I745" s="78"/>
      <c r="J745" s="78"/>
      <c r="K745" s="78"/>
      <c r="L745" s="78"/>
      <c r="M745" s="78"/>
      <c r="N745" s="78"/>
      <c r="O745" s="78"/>
      <c r="P745" s="78"/>
      <c r="Q745" s="78"/>
      <c r="R745" s="78"/>
      <c r="S745" s="78"/>
      <c r="T745" s="78"/>
      <c r="U745" s="78"/>
      <c r="V745" s="78"/>
      <c r="W745" s="78"/>
      <c r="X745" s="78"/>
      <c r="Y745" s="78"/>
      <c r="Z745" s="78"/>
    </row>
    <row r="746" spans="1:26">
      <c r="A746" s="78"/>
      <c r="B746" s="78"/>
      <c r="C746" s="78"/>
      <c r="D746" s="78"/>
      <c r="E746" s="78"/>
      <c r="F746" s="78"/>
      <c r="G746" s="78"/>
      <c r="H746" s="78"/>
      <c r="I746" s="78"/>
      <c r="J746" s="78"/>
      <c r="K746" s="78"/>
      <c r="L746" s="78"/>
      <c r="M746" s="78"/>
      <c r="N746" s="78"/>
      <c r="O746" s="78"/>
      <c r="P746" s="78"/>
      <c r="Q746" s="78"/>
      <c r="R746" s="78"/>
      <c r="S746" s="78"/>
      <c r="T746" s="78"/>
      <c r="U746" s="78"/>
      <c r="V746" s="78"/>
      <c r="W746" s="78"/>
      <c r="X746" s="78"/>
      <c r="Y746" s="78"/>
      <c r="Z746" s="78"/>
    </row>
    <row r="747" spans="1:26">
      <c r="A747" s="78"/>
      <c r="B747" s="78"/>
      <c r="C747" s="78"/>
      <c r="D747" s="78"/>
      <c r="E747" s="78"/>
      <c r="F747" s="78"/>
      <c r="G747" s="78"/>
      <c r="H747" s="78"/>
      <c r="I747" s="78"/>
      <c r="J747" s="78"/>
      <c r="K747" s="78"/>
      <c r="L747" s="78"/>
      <c r="M747" s="78"/>
      <c r="N747" s="78"/>
      <c r="O747" s="78"/>
      <c r="P747" s="78"/>
      <c r="Q747" s="78"/>
      <c r="R747" s="78"/>
      <c r="S747" s="78"/>
      <c r="T747" s="78"/>
      <c r="U747" s="78"/>
      <c r="V747" s="78"/>
      <c r="W747" s="78"/>
      <c r="X747" s="78"/>
      <c r="Y747" s="78"/>
      <c r="Z747" s="78"/>
    </row>
    <row r="748" spans="1:26">
      <c r="A748" s="78"/>
      <c r="B748" s="78"/>
      <c r="C748" s="78"/>
      <c r="D748" s="78"/>
      <c r="E748" s="78"/>
      <c r="F748" s="78"/>
      <c r="G748" s="78"/>
      <c r="H748" s="78"/>
      <c r="I748" s="78"/>
      <c r="J748" s="78"/>
      <c r="K748" s="78"/>
      <c r="L748" s="78"/>
      <c r="M748" s="78"/>
      <c r="N748" s="78"/>
      <c r="O748" s="78"/>
      <c r="P748" s="78"/>
      <c r="Q748" s="78"/>
      <c r="R748" s="78"/>
      <c r="S748" s="78"/>
      <c r="T748" s="78"/>
      <c r="U748" s="78"/>
      <c r="V748" s="78"/>
      <c r="W748" s="78"/>
      <c r="X748" s="78"/>
      <c r="Y748" s="78"/>
      <c r="Z748" s="78"/>
    </row>
    <row r="749" spans="1:26">
      <c r="A749" s="78"/>
      <c r="B749" s="78"/>
      <c r="C749" s="78"/>
      <c r="D749" s="78"/>
      <c r="E749" s="78"/>
      <c r="F749" s="78"/>
      <c r="G749" s="78"/>
      <c r="H749" s="78"/>
      <c r="I749" s="78"/>
      <c r="J749" s="78"/>
      <c r="K749" s="78"/>
      <c r="L749" s="78"/>
      <c r="M749" s="78"/>
      <c r="N749" s="78"/>
      <c r="O749" s="78"/>
      <c r="P749" s="78"/>
      <c r="Q749" s="78"/>
      <c r="R749" s="78"/>
      <c r="S749" s="78"/>
      <c r="T749" s="78"/>
      <c r="U749" s="78"/>
      <c r="V749" s="78"/>
      <c r="W749" s="78"/>
      <c r="X749" s="78"/>
      <c r="Y749" s="78"/>
      <c r="Z749" s="78"/>
    </row>
    <row r="750" spans="1:26">
      <c r="A750" s="78"/>
      <c r="B750" s="78"/>
      <c r="C750" s="78"/>
      <c r="D750" s="78"/>
      <c r="E750" s="78"/>
      <c r="F750" s="78"/>
      <c r="G750" s="78"/>
      <c r="H750" s="78"/>
      <c r="I750" s="78"/>
      <c r="J750" s="78"/>
      <c r="K750" s="78"/>
      <c r="L750" s="78"/>
      <c r="M750" s="78"/>
      <c r="N750" s="78"/>
      <c r="O750" s="78"/>
      <c r="P750" s="78"/>
      <c r="Q750" s="78"/>
      <c r="R750" s="78"/>
      <c r="S750" s="78"/>
      <c r="T750" s="78"/>
      <c r="U750" s="78"/>
      <c r="V750" s="78"/>
      <c r="W750" s="78"/>
      <c r="X750" s="78"/>
      <c r="Y750" s="78"/>
      <c r="Z750" s="78"/>
    </row>
    <row r="751" spans="1:26">
      <c r="A751" s="78"/>
      <c r="B751" s="78"/>
      <c r="C751" s="78"/>
      <c r="D751" s="78"/>
      <c r="E751" s="78"/>
      <c r="F751" s="78"/>
      <c r="G751" s="78"/>
      <c r="H751" s="78"/>
      <c r="I751" s="78"/>
      <c r="J751" s="78"/>
      <c r="K751" s="78"/>
      <c r="L751" s="78"/>
      <c r="M751" s="78"/>
      <c r="N751" s="78"/>
      <c r="O751" s="78"/>
      <c r="P751" s="78"/>
      <c r="Q751" s="78"/>
      <c r="R751" s="78"/>
      <c r="S751" s="78"/>
      <c r="T751" s="78"/>
      <c r="U751" s="78"/>
      <c r="V751" s="78"/>
      <c r="W751" s="78"/>
      <c r="X751" s="78"/>
      <c r="Y751" s="78"/>
      <c r="Z751" s="78"/>
    </row>
    <row r="752" spans="1:26">
      <c r="A752" s="78"/>
      <c r="B752" s="78"/>
      <c r="C752" s="78"/>
      <c r="D752" s="78"/>
      <c r="E752" s="78"/>
      <c r="F752" s="78"/>
      <c r="G752" s="78"/>
      <c r="H752" s="78"/>
      <c r="I752" s="78"/>
      <c r="J752" s="78"/>
      <c r="K752" s="78"/>
      <c r="L752" s="78"/>
      <c r="M752" s="78"/>
      <c r="N752" s="78"/>
      <c r="O752" s="78"/>
      <c r="P752" s="78"/>
      <c r="Q752" s="78"/>
      <c r="R752" s="78"/>
      <c r="S752" s="78"/>
      <c r="T752" s="78"/>
      <c r="U752" s="78"/>
      <c r="V752" s="78"/>
      <c r="W752" s="78"/>
      <c r="X752" s="78"/>
      <c r="Y752" s="78"/>
      <c r="Z752" s="78"/>
    </row>
    <row r="753" spans="1:26">
      <c r="A753" s="78"/>
      <c r="B753" s="78"/>
      <c r="C753" s="78"/>
      <c r="D753" s="78"/>
      <c r="E753" s="78"/>
      <c r="F753" s="78"/>
      <c r="G753" s="78"/>
      <c r="H753" s="78"/>
      <c r="I753" s="78"/>
      <c r="J753" s="78"/>
      <c r="K753" s="78"/>
      <c r="L753" s="78"/>
      <c r="M753" s="78"/>
      <c r="N753" s="78"/>
      <c r="O753" s="78"/>
      <c r="P753" s="78"/>
      <c r="Q753" s="78"/>
      <c r="R753" s="78"/>
      <c r="S753" s="78"/>
      <c r="T753" s="78"/>
      <c r="U753" s="78"/>
      <c r="V753" s="78"/>
      <c r="W753" s="78"/>
      <c r="X753" s="78"/>
      <c r="Y753" s="78"/>
      <c r="Z753" s="78"/>
    </row>
    <row r="754" spans="1:26">
      <c r="A754" s="78"/>
      <c r="B754" s="78"/>
      <c r="C754" s="78"/>
      <c r="D754" s="78"/>
      <c r="E754" s="78"/>
      <c r="F754" s="78"/>
      <c r="G754" s="78"/>
      <c r="H754" s="78"/>
      <c r="I754" s="78"/>
      <c r="J754" s="78"/>
      <c r="K754" s="78"/>
      <c r="L754" s="78"/>
      <c r="M754" s="78"/>
      <c r="N754" s="78"/>
      <c r="O754" s="78"/>
      <c r="P754" s="78"/>
      <c r="Q754" s="78"/>
      <c r="R754" s="78"/>
      <c r="S754" s="78"/>
      <c r="T754" s="78"/>
      <c r="U754" s="78"/>
      <c r="V754" s="78"/>
      <c r="W754" s="78"/>
      <c r="X754" s="78"/>
      <c r="Y754" s="78"/>
      <c r="Z754" s="78"/>
    </row>
    <row r="755" spans="1:26">
      <c r="A755" s="78"/>
      <c r="B755" s="78"/>
      <c r="C755" s="78"/>
      <c r="D755" s="78"/>
      <c r="E755" s="78"/>
      <c r="F755" s="78"/>
      <c r="G755" s="78"/>
      <c r="H755" s="78"/>
      <c r="I755" s="78"/>
      <c r="J755" s="78"/>
      <c r="K755" s="78"/>
      <c r="L755" s="78"/>
      <c r="M755" s="78"/>
      <c r="N755" s="78"/>
      <c r="O755" s="78"/>
      <c r="P755" s="78"/>
      <c r="Q755" s="78"/>
      <c r="R755" s="78"/>
      <c r="S755" s="78"/>
      <c r="T755" s="78"/>
      <c r="U755" s="78"/>
      <c r="V755" s="78"/>
      <c r="W755" s="78"/>
      <c r="X755" s="78"/>
      <c r="Y755" s="78"/>
      <c r="Z755" s="78"/>
    </row>
    <row r="756" spans="1:26">
      <c r="A756" s="78"/>
      <c r="B756" s="78"/>
      <c r="C756" s="78"/>
      <c r="D756" s="78"/>
      <c r="E756" s="78"/>
      <c r="F756" s="78"/>
      <c r="G756" s="78"/>
      <c r="H756" s="78"/>
      <c r="I756" s="78"/>
      <c r="J756" s="78"/>
      <c r="K756" s="78"/>
      <c r="L756" s="78"/>
      <c r="M756" s="78"/>
      <c r="N756" s="78"/>
      <c r="O756" s="78"/>
      <c r="P756" s="78"/>
      <c r="Q756" s="78"/>
      <c r="R756" s="78"/>
      <c r="S756" s="78"/>
      <c r="T756" s="78"/>
      <c r="U756" s="78"/>
      <c r="V756" s="78"/>
      <c r="W756" s="78"/>
      <c r="X756" s="78"/>
      <c r="Y756" s="78"/>
      <c r="Z756" s="78"/>
    </row>
    <row r="757" spans="1:26">
      <c r="A757" s="78"/>
      <c r="B757" s="78"/>
      <c r="C757" s="78"/>
      <c r="D757" s="78"/>
      <c r="E757" s="78"/>
      <c r="F757" s="78"/>
      <c r="G757" s="78"/>
      <c r="H757" s="78"/>
      <c r="I757" s="78"/>
      <c r="J757" s="78"/>
      <c r="K757" s="78"/>
      <c r="L757" s="78"/>
      <c r="M757" s="78"/>
      <c r="N757" s="78"/>
      <c r="O757" s="78"/>
      <c r="P757" s="78"/>
      <c r="Q757" s="78"/>
      <c r="R757" s="78"/>
      <c r="S757" s="78"/>
      <c r="T757" s="78"/>
      <c r="U757" s="78"/>
      <c r="V757" s="78"/>
      <c r="W757" s="78"/>
      <c r="X757" s="78"/>
      <c r="Y757" s="78"/>
      <c r="Z757" s="78"/>
    </row>
    <row r="758" spans="1:26">
      <c r="A758" s="78"/>
      <c r="B758" s="78"/>
      <c r="C758" s="78"/>
      <c r="D758" s="78"/>
      <c r="E758" s="78"/>
      <c r="F758" s="78"/>
      <c r="G758" s="78"/>
      <c r="H758" s="78"/>
      <c r="I758" s="78"/>
      <c r="J758" s="78"/>
      <c r="K758" s="78"/>
      <c r="L758" s="78"/>
      <c r="M758" s="78"/>
      <c r="N758" s="78"/>
      <c r="O758" s="78"/>
      <c r="P758" s="78"/>
      <c r="Q758" s="78"/>
      <c r="R758" s="78"/>
      <c r="S758" s="78"/>
      <c r="T758" s="78"/>
      <c r="U758" s="78"/>
      <c r="V758" s="78"/>
      <c r="W758" s="78"/>
      <c r="X758" s="78"/>
      <c r="Y758" s="78"/>
      <c r="Z758" s="78"/>
    </row>
    <row r="759" spans="1:26">
      <c r="A759" s="78"/>
      <c r="B759" s="78"/>
      <c r="C759" s="78"/>
      <c r="D759" s="78"/>
      <c r="E759" s="78"/>
      <c r="F759" s="78"/>
      <c r="G759" s="78"/>
      <c r="H759" s="78"/>
      <c r="I759" s="78"/>
      <c r="J759" s="78"/>
      <c r="K759" s="78"/>
      <c r="L759" s="78"/>
      <c r="M759" s="78"/>
      <c r="N759" s="78"/>
      <c r="O759" s="78"/>
      <c r="P759" s="78"/>
      <c r="Q759" s="78"/>
      <c r="R759" s="78"/>
      <c r="S759" s="78"/>
      <c r="T759" s="78"/>
      <c r="U759" s="78"/>
      <c r="V759" s="78"/>
      <c r="W759" s="78"/>
      <c r="X759" s="78"/>
      <c r="Y759" s="78"/>
      <c r="Z759" s="78"/>
    </row>
    <row r="760" spans="1:26">
      <c r="A760" s="78"/>
      <c r="B760" s="78"/>
      <c r="C760" s="78"/>
      <c r="D760" s="78"/>
      <c r="E760" s="78"/>
      <c r="F760" s="78"/>
      <c r="G760" s="78"/>
      <c r="H760" s="78"/>
      <c r="I760" s="78"/>
      <c r="J760" s="78"/>
      <c r="K760" s="78"/>
      <c r="L760" s="78"/>
      <c r="M760" s="78"/>
      <c r="N760" s="78"/>
      <c r="O760" s="78"/>
      <c r="P760" s="78"/>
      <c r="Q760" s="78"/>
      <c r="R760" s="78"/>
      <c r="S760" s="78"/>
      <c r="T760" s="78"/>
      <c r="U760" s="78"/>
      <c r="V760" s="78"/>
      <c r="W760" s="78"/>
      <c r="X760" s="78"/>
      <c r="Y760" s="78"/>
      <c r="Z760" s="78"/>
    </row>
    <row r="761" spans="1:26">
      <c r="A761" s="78"/>
      <c r="B761" s="78"/>
      <c r="C761" s="78"/>
      <c r="D761" s="78"/>
      <c r="E761" s="78"/>
      <c r="F761" s="78"/>
      <c r="G761" s="78"/>
      <c r="H761" s="78"/>
      <c r="I761" s="78"/>
      <c r="J761" s="78"/>
      <c r="K761" s="78"/>
      <c r="L761" s="78"/>
      <c r="M761" s="78"/>
      <c r="N761" s="78"/>
      <c r="O761" s="78"/>
      <c r="P761" s="78"/>
      <c r="Q761" s="78"/>
      <c r="R761" s="78"/>
      <c r="S761" s="78"/>
      <c r="T761" s="78"/>
      <c r="U761" s="78"/>
      <c r="V761" s="78"/>
      <c r="W761" s="78"/>
      <c r="X761" s="78"/>
      <c r="Y761" s="78"/>
      <c r="Z761" s="78"/>
    </row>
    <row r="762" spans="1:26">
      <c r="A762" s="78"/>
      <c r="B762" s="78"/>
      <c r="C762" s="78"/>
      <c r="D762" s="78"/>
      <c r="E762" s="78"/>
      <c r="F762" s="78"/>
      <c r="G762" s="78"/>
      <c r="H762" s="78"/>
      <c r="I762" s="78"/>
      <c r="J762" s="78"/>
      <c r="K762" s="78"/>
      <c r="L762" s="78"/>
      <c r="M762" s="78"/>
      <c r="N762" s="78"/>
      <c r="O762" s="78"/>
      <c r="P762" s="78"/>
      <c r="Q762" s="78"/>
      <c r="R762" s="78"/>
      <c r="S762" s="78"/>
      <c r="T762" s="78"/>
      <c r="U762" s="78"/>
      <c r="V762" s="78"/>
      <c r="W762" s="78"/>
      <c r="X762" s="78"/>
      <c r="Y762" s="78"/>
      <c r="Z762" s="78"/>
    </row>
    <row r="763" spans="1:26">
      <c r="A763" s="78"/>
      <c r="B763" s="78"/>
      <c r="C763" s="78"/>
      <c r="D763" s="78"/>
      <c r="E763" s="78"/>
      <c r="F763" s="78"/>
      <c r="G763" s="78"/>
      <c r="H763" s="78"/>
      <c r="I763" s="78"/>
      <c r="J763" s="78"/>
      <c r="K763" s="78"/>
      <c r="L763" s="78"/>
      <c r="M763" s="78"/>
      <c r="N763" s="78"/>
      <c r="O763" s="78"/>
      <c r="P763" s="78"/>
      <c r="Q763" s="78"/>
      <c r="R763" s="78"/>
      <c r="S763" s="78"/>
      <c r="T763" s="78"/>
      <c r="U763" s="78"/>
      <c r="V763" s="78"/>
      <c r="W763" s="78"/>
      <c r="X763" s="78"/>
      <c r="Y763" s="78"/>
      <c r="Z763" s="78"/>
    </row>
    <row r="764" spans="1:26">
      <c r="A764" s="78"/>
      <c r="B764" s="78"/>
      <c r="C764" s="78"/>
      <c r="D764" s="78"/>
      <c r="E764" s="78"/>
      <c r="F764" s="78"/>
      <c r="G764" s="78"/>
      <c r="H764" s="78"/>
      <c r="I764" s="78"/>
      <c r="J764" s="78"/>
      <c r="K764" s="78"/>
      <c r="L764" s="78"/>
      <c r="M764" s="78"/>
      <c r="N764" s="78"/>
      <c r="O764" s="78"/>
      <c r="P764" s="78"/>
      <c r="Q764" s="78"/>
      <c r="R764" s="78"/>
      <c r="S764" s="78"/>
      <c r="T764" s="78"/>
      <c r="U764" s="78"/>
      <c r="V764" s="78"/>
      <c r="W764" s="78"/>
      <c r="X764" s="78"/>
      <c r="Y764" s="78"/>
      <c r="Z764" s="78"/>
    </row>
    <row r="765" spans="1:26">
      <c r="A765" s="78"/>
      <c r="B765" s="78"/>
      <c r="C765" s="78"/>
      <c r="D765" s="78"/>
      <c r="E765" s="78"/>
      <c r="F765" s="78"/>
      <c r="G765" s="78"/>
      <c r="H765" s="78"/>
      <c r="I765" s="78"/>
      <c r="J765" s="78"/>
      <c r="K765" s="78"/>
      <c r="L765" s="78"/>
      <c r="M765" s="78"/>
      <c r="N765" s="78"/>
      <c r="O765" s="78"/>
      <c r="P765" s="78"/>
      <c r="Q765" s="78"/>
      <c r="R765" s="78"/>
      <c r="S765" s="78"/>
      <c r="T765" s="78"/>
      <c r="U765" s="78"/>
      <c r="V765" s="78"/>
      <c r="W765" s="78"/>
      <c r="X765" s="78"/>
      <c r="Y765" s="78"/>
      <c r="Z765" s="78"/>
    </row>
    <row r="766" spans="1:26">
      <c r="A766" s="78"/>
      <c r="B766" s="78"/>
      <c r="C766" s="78"/>
      <c r="D766" s="78"/>
      <c r="E766" s="78"/>
      <c r="F766" s="78"/>
      <c r="G766" s="78"/>
      <c r="H766" s="78"/>
      <c r="I766" s="78"/>
      <c r="J766" s="78"/>
      <c r="K766" s="78"/>
      <c r="L766" s="78"/>
      <c r="M766" s="78"/>
      <c r="N766" s="78"/>
      <c r="O766" s="78"/>
      <c r="P766" s="78"/>
      <c r="Q766" s="78"/>
      <c r="R766" s="78"/>
      <c r="S766" s="78"/>
      <c r="T766" s="78"/>
      <c r="U766" s="78"/>
      <c r="V766" s="78"/>
      <c r="W766" s="78"/>
      <c r="X766" s="78"/>
      <c r="Y766" s="78"/>
      <c r="Z766" s="78"/>
    </row>
    <row r="767" spans="1:26">
      <c r="A767" s="78"/>
      <c r="B767" s="78"/>
      <c r="C767" s="78"/>
      <c r="D767" s="78"/>
      <c r="E767" s="78"/>
      <c r="F767" s="78"/>
      <c r="G767" s="78"/>
      <c r="H767" s="78"/>
      <c r="I767" s="78"/>
      <c r="J767" s="78"/>
      <c r="K767" s="78"/>
      <c r="L767" s="78"/>
      <c r="M767" s="78"/>
      <c r="N767" s="78"/>
      <c r="O767" s="78"/>
      <c r="P767" s="78"/>
      <c r="Q767" s="78"/>
      <c r="R767" s="78"/>
      <c r="S767" s="78"/>
      <c r="T767" s="78"/>
      <c r="U767" s="78"/>
      <c r="V767" s="78"/>
      <c r="W767" s="78"/>
      <c r="X767" s="78"/>
      <c r="Y767" s="78"/>
      <c r="Z767" s="78"/>
    </row>
    <row r="768" spans="1:26">
      <c r="A768" s="78"/>
      <c r="B768" s="78"/>
      <c r="C768" s="78"/>
      <c r="D768" s="78"/>
      <c r="E768" s="78"/>
      <c r="F768" s="78"/>
      <c r="G768" s="78"/>
      <c r="H768" s="78"/>
      <c r="I768" s="78"/>
      <c r="J768" s="78"/>
      <c r="K768" s="78"/>
      <c r="L768" s="78"/>
      <c r="M768" s="78"/>
      <c r="N768" s="78"/>
      <c r="O768" s="78"/>
      <c r="P768" s="78"/>
      <c r="Q768" s="78"/>
      <c r="R768" s="78"/>
      <c r="S768" s="78"/>
      <c r="T768" s="78"/>
      <c r="U768" s="78"/>
      <c r="V768" s="78"/>
      <c r="W768" s="78"/>
      <c r="X768" s="78"/>
      <c r="Y768" s="78"/>
      <c r="Z768" s="78"/>
    </row>
    <row r="769" spans="1:26">
      <c r="A769" s="78"/>
      <c r="B769" s="78"/>
      <c r="C769" s="78"/>
      <c r="D769" s="78"/>
      <c r="E769" s="78"/>
      <c r="F769" s="78"/>
      <c r="G769" s="78"/>
      <c r="H769" s="78"/>
      <c r="I769" s="78"/>
      <c r="J769" s="78"/>
      <c r="K769" s="78"/>
      <c r="L769" s="78"/>
      <c r="M769" s="78"/>
      <c r="N769" s="78"/>
      <c r="O769" s="78"/>
      <c r="P769" s="78"/>
      <c r="Q769" s="78"/>
      <c r="R769" s="78"/>
      <c r="S769" s="78"/>
      <c r="T769" s="78"/>
      <c r="U769" s="78"/>
      <c r="V769" s="78"/>
      <c r="W769" s="78"/>
      <c r="X769" s="78"/>
      <c r="Y769" s="78"/>
      <c r="Z769" s="78"/>
    </row>
    <row r="770" spans="1:26">
      <c r="A770" s="78"/>
      <c r="B770" s="78"/>
      <c r="C770" s="78"/>
      <c r="D770" s="78"/>
      <c r="E770" s="78"/>
      <c r="F770" s="78"/>
      <c r="G770" s="78"/>
      <c r="H770" s="78"/>
      <c r="I770" s="78"/>
      <c r="J770" s="78"/>
      <c r="K770" s="78"/>
      <c r="L770" s="78"/>
      <c r="M770" s="78"/>
      <c r="N770" s="78"/>
      <c r="O770" s="78"/>
      <c r="P770" s="78"/>
      <c r="Q770" s="78"/>
      <c r="R770" s="78"/>
      <c r="S770" s="78"/>
      <c r="T770" s="78"/>
      <c r="U770" s="78"/>
      <c r="V770" s="78"/>
      <c r="W770" s="78"/>
      <c r="X770" s="78"/>
      <c r="Y770" s="78"/>
      <c r="Z770" s="78"/>
    </row>
    <row r="771" spans="1:26">
      <c r="A771" s="78"/>
      <c r="B771" s="78"/>
      <c r="C771" s="78"/>
      <c r="D771" s="78"/>
      <c r="E771" s="78"/>
      <c r="F771" s="78"/>
      <c r="G771" s="78"/>
      <c r="H771" s="78"/>
      <c r="I771" s="78"/>
      <c r="J771" s="78"/>
      <c r="K771" s="78"/>
      <c r="L771" s="78"/>
      <c r="M771" s="78"/>
      <c r="N771" s="78"/>
      <c r="O771" s="78"/>
      <c r="P771" s="78"/>
      <c r="Q771" s="78"/>
      <c r="R771" s="78"/>
      <c r="S771" s="78"/>
      <c r="T771" s="78"/>
      <c r="U771" s="78"/>
      <c r="V771" s="78"/>
      <c r="W771" s="78"/>
      <c r="X771" s="78"/>
      <c r="Y771" s="78"/>
      <c r="Z771" s="78"/>
    </row>
    <row r="772" spans="1:26">
      <c r="A772" s="78"/>
      <c r="B772" s="78"/>
      <c r="C772" s="78"/>
      <c r="D772" s="78"/>
      <c r="E772" s="78"/>
      <c r="F772" s="78"/>
      <c r="G772" s="78"/>
      <c r="H772" s="78"/>
      <c r="I772" s="78"/>
      <c r="J772" s="78"/>
      <c r="K772" s="78"/>
      <c r="L772" s="78"/>
      <c r="M772" s="78"/>
      <c r="N772" s="78"/>
      <c r="O772" s="78"/>
      <c r="P772" s="78"/>
      <c r="Q772" s="78"/>
      <c r="R772" s="78"/>
      <c r="S772" s="78"/>
      <c r="T772" s="78"/>
      <c r="U772" s="78"/>
      <c r="V772" s="78"/>
      <c r="W772" s="78"/>
      <c r="X772" s="78"/>
      <c r="Y772" s="78"/>
      <c r="Z772" s="78"/>
    </row>
    <row r="773" spans="1:26">
      <c r="A773" s="78"/>
      <c r="B773" s="78"/>
      <c r="C773" s="78"/>
      <c r="D773" s="78"/>
      <c r="E773" s="78"/>
      <c r="F773" s="78"/>
      <c r="G773" s="78"/>
      <c r="H773" s="78"/>
      <c r="I773" s="78"/>
      <c r="J773" s="78"/>
      <c r="K773" s="78"/>
      <c r="L773" s="78"/>
      <c r="M773" s="78"/>
      <c r="N773" s="78"/>
      <c r="O773" s="78"/>
      <c r="P773" s="78"/>
      <c r="Q773" s="78"/>
      <c r="R773" s="78"/>
      <c r="S773" s="78"/>
      <c r="T773" s="78"/>
      <c r="U773" s="78"/>
      <c r="V773" s="78"/>
      <c r="W773" s="78"/>
      <c r="X773" s="78"/>
      <c r="Y773" s="78"/>
      <c r="Z773" s="78"/>
    </row>
    <row r="774" spans="1:26">
      <c r="A774" s="78"/>
      <c r="B774" s="78"/>
      <c r="C774" s="78"/>
      <c r="D774" s="78"/>
      <c r="E774" s="78"/>
      <c r="F774" s="78"/>
      <c r="G774" s="78"/>
      <c r="H774" s="78"/>
      <c r="I774" s="78"/>
      <c r="J774" s="78"/>
      <c r="K774" s="78"/>
      <c r="L774" s="78"/>
      <c r="M774" s="78"/>
      <c r="N774" s="78"/>
      <c r="O774" s="78"/>
      <c r="P774" s="78"/>
      <c r="Q774" s="78"/>
      <c r="R774" s="78"/>
      <c r="S774" s="78"/>
      <c r="T774" s="78"/>
      <c r="U774" s="78"/>
      <c r="V774" s="78"/>
      <c r="W774" s="78"/>
      <c r="X774" s="78"/>
      <c r="Y774" s="78"/>
      <c r="Z774" s="78"/>
    </row>
    <row r="775" spans="1:26">
      <c r="A775" s="78"/>
      <c r="B775" s="78"/>
      <c r="C775" s="78"/>
      <c r="D775" s="78"/>
      <c r="E775" s="78"/>
      <c r="F775" s="78"/>
      <c r="G775" s="78"/>
      <c r="H775" s="78"/>
      <c r="I775" s="78"/>
      <c r="J775" s="78"/>
      <c r="K775" s="78"/>
      <c r="L775" s="78"/>
      <c r="M775" s="78"/>
      <c r="N775" s="78"/>
      <c r="O775" s="78"/>
      <c r="P775" s="78"/>
      <c r="Q775" s="78"/>
      <c r="R775" s="78"/>
      <c r="S775" s="78"/>
      <c r="T775" s="78"/>
      <c r="U775" s="78"/>
      <c r="V775" s="78"/>
      <c r="W775" s="78"/>
      <c r="X775" s="78"/>
      <c r="Y775" s="78"/>
      <c r="Z775" s="78"/>
    </row>
    <row r="776" spans="1:26">
      <c r="A776" s="78"/>
      <c r="B776" s="78"/>
      <c r="C776" s="78"/>
      <c r="D776" s="78"/>
      <c r="E776" s="78"/>
      <c r="F776" s="78"/>
      <c r="G776" s="78"/>
      <c r="H776" s="78"/>
      <c r="I776" s="78"/>
      <c r="J776" s="78"/>
      <c r="K776" s="78"/>
      <c r="L776" s="78"/>
      <c r="M776" s="78"/>
      <c r="N776" s="78"/>
      <c r="O776" s="78"/>
      <c r="P776" s="78"/>
      <c r="Q776" s="78"/>
      <c r="R776" s="78"/>
      <c r="S776" s="78"/>
      <c r="T776" s="78"/>
      <c r="U776" s="78"/>
      <c r="V776" s="78"/>
      <c r="W776" s="78"/>
      <c r="X776" s="78"/>
      <c r="Y776" s="78"/>
      <c r="Z776" s="78"/>
    </row>
    <row r="777" spans="1:26">
      <c r="A777" s="78"/>
      <c r="B777" s="78"/>
      <c r="C777" s="78"/>
      <c r="D777" s="78"/>
      <c r="E777" s="78"/>
      <c r="F777" s="78"/>
      <c r="G777" s="78"/>
      <c r="H777" s="78"/>
      <c r="I777" s="78"/>
      <c r="J777" s="78"/>
      <c r="K777" s="78"/>
      <c r="L777" s="78"/>
      <c r="M777" s="78"/>
      <c r="N777" s="78"/>
      <c r="O777" s="78"/>
      <c r="P777" s="78"/>
      <c r="Q777" s="78"/>
      <c r="R777" s="78"/>
      <c r="S777" s="78"/>
      <c r="T777" s="78"/>
      <c r="U777" s="78"/>
      <c r="V777" s="78"/>
      <c r="W777" s="78"/>
      <c r="X777" s="78"/>
      <c r="Y777" s="78"/>
      <c r="Z777" s="78"/>
    </row>
    <row r="778" spans="1:26">
      <c r="A778" s="78"/>
      <c r="B778" s="78"/>
      <c r="C778" s="78"/>
      <c r="D778" s="78"/>
      <c r="E778" s="78"/>
      <c r="F778" s="78"/>
      <c r="G778" s="78"/>
      <c r="H778" s="78"/>
      <c r="I778" s="78"/>
      <c r="J778" s="78"/>
      <c r="K778" s="78"/>
      <c r="L778" s="78"/>
      <c r="M778" s="78"/>
      <c r="N778" s="78"/>
      <c r="O778" s="78"/>
      <c r="P778" s="78"/>
      <c r="Q778" s="78"/>
      <c r="R778" s="78"/>
      <c r="S778" s="78"/>
      <c r="T778" s="78"/>
      <c r="U778" s="78"/>
      <c r="V778" s="78"/>
      <c r="W778" s="78"/>
      <c r="X778" s="78"/>
      <c r="Y778" s="78"/>
      <c r="Z778" s="78"/>
    </row>
    <row r="779" spans="1:26">
      <c r="A779" s="78"/>
      <c r="B779" s="78"/>
      <c r="C779" s="78"/>
      <c r="D779" s="78"/>
      <c r="E779" s="78"/>
      <c r="F779" s="78"/>
      <c r="G779" s="78"/>
      <c r="H779" s="78"/>
      <c r="I779" s="78"/>
      <c r="J779" s="78"/>
      <c r="K779" s="78"/>
      <c r="L779" s="78"/>
      <c r="M779" s="78"/>
      <c r="N779" s="78"/>
      <c r="O779" s="78"/>
      <c r="P779" s="78"/>
      <c r="Q779" s="78"/>
      <c r="R779" s="78"/>
      <c r="S779" s="78"/>
      <c r="T779" s="78"/>
      <c r="U779" s="78"/>
      <c r="V779" s="78"/>
      <c r="W779" s="78"/>
      <c r="X779" s="78"/>
      <c r="Y779" s="78"/>
      <c r="Z779" s="78"/>
    </row>
    <row r="780" spans="1:26">
      <c r="A780" s="78"/>
      <c r="B780" s="78"/>
      <c r="C780" s="78"/>
      <c r="D780" s="78"/>
      <c r="E780" s="78"/>
      <c r="F780" s="78"/>
      <c r="G780" s="78"/>
      <c r="H780" s="78"/>
      <c r="I780" s="78"/>
      <c r="J780" s="78"/>
      <c r="K780" s="78"/>
      <c r="L780" s="78"/>
      <c r="M780" s="78"/>
      <c r="N780" s="78"/>
      <c r="O780" s="78"/>
      <c r="P780" s="78"/>
      <c r="Q780" s="78"/>
      <c r="R780" s="78"/>
      <c r="S780" s="78"/>
      <c r="T780" s="78"/>
      <c r="U780" s="78"/>
      <c r="V780" s="78"/>
      <c r="W780" s="78"/>
      <c r="X780" s="78"/>
      <c r="Y780" s="78"/>
      <c r="Z780" s="78"/>
    </row>
    <row r="781" spans="1:26">
      <c r="A781" s="78"/>
      <c r="B781" s="78"/>
      <c r="C781" s="78"/>
      <c r="D781" s="78"/>
      <c r="E781" s="78"/>
      <c r="F781" s="78"/>
      <c r="G781" s="78"/>
      <c r="H781" s="78"/>
      <c r="I781" s="78"/>
      <c r="J781" s="78"/>
      <c r="K781" s="78"/>
      <c r="L781" s="78"/>
      <c r="M781" s="78"/>
      <c r="N781" s="78"/>
      <c r="O781" s="78"/>
      <c r="P781" s="78"/>
      <c r="Q781" s="78"/>
      <c r="R781" s="78"/>
      <c r="S781" s="78"/>
      <c r="T781" s="78"/>
      <c r="U781" s="78"/>
      <c r="V781" s="78"/>
      <c r="W781" s="78"/>
      <c r="X781" s="78"/>
      <c r="Y781" s="78"/>
      <c r="Z781" s="78"/>
    </row>
    <row r="782" spans="1:26">
      <c r="A782" s="78"/>
      <c r="B782" s="78"/>
      <c r="C782" s="78"/>
      <c r="D782" s="78"/>
      <c r="E782" s="78"/>
      <c r="F782" s="78"/>
      <c r="G782" s="78"/>
      <c r="H782" s="78"/>
      <c r="I782" s="78"/>
      <c r="J782" s="78"/>
      <c r="K782" s="78"/>
      <c r="L782" s="78"/>
      <c r="M782" s="78"/>
      <c r="N782" s="78"/>
      <c r="O782" s="78"/>
      <c r="P782" s="78"/>
      <c r="Q782" s="78"/>
      <c r="R782" s="78"/>
      <c r="S782" s="78"/>
      <c r="T782" s="78"/>
      <c r="U782" s="78"/>
      <c r="V782" s="78"/>
      <c r="W782" s="78"/>
      <c r="X782" s="78"/>
      <c r="Y782" s="78"/>
      <c r="Z782" s="78"/>
    </row>
    <row r="783" spans="1:26">
      <c r="A783" s="78"/>
      <c r="B783" s="78"/>
      <c r="C783" s="78"/>
      <c r="D783" s="78"/>
      <c r="E783" s="78"/>
      <c r="F783" s="78"/>
      <c r="G783" s="78"/>
      <c r="H783" s="78"/>
      <c r="I783" s="78"/>
      <c r="J783" s="78"/>
      <c r="K783" s="78"/>
      <c r="L783" s="78"/>
      <c r="M783" s="78"/>
      <c r="N783" s="78"/>
      <c r="O783" s="78"/>
      <c r="P783" s="78"/>
      <c r="Q783" s="78"/>
      <c r="R783" s="78"/>
      <c r="S783" s="78"/>
      <c r="T783" s="78"/>
      <c r="U783" s="78"/>
      <c r="V783" s="78"/>
      <c r="W783" s="78"/>
      <c r="X783" s="78"/>
      <c r="Y783" s="78"/>
      <c r="Z783" s="78"/>
    </row>
    <row r="784" spans="1:26">
      <c r="A784" s="78"/>
      <c r="B784" s="78"/>
      <c r="C784" s="78"/>
      <c r="D784" s="78"/>
      <c r="E784" s="78"/>
      <c r="F784" s="78"/>
      <c r="G784" s="78"/>
      <c r="H784" s="78"/>
      <c r="I784" s="78"/>
      <c r="J784" s="78"/>
      <c r="K784" s="78"/>
      <c r="L784" s="78"/>
      <c r="M784" s="78"/>
      <c r="N784" s="78"/>
      <c r="O784" s="78"/>
      <c r="P784" s="78"/>
      <c r="Q784" s="78"/>
      <c r="R784" s="78"/>
      <c r="S784" s="78"/>
      <c r="T784" s="78"/>
      <c r="U784" s="78"/>
      <c r="V784" s="78"/>
      <c r="W784" s="78"/>
      <c r="X784" s="78"/>
      <c r="Y784" s="78"/>
      <c r="Z784" s="78"/>
    </row>
    <row r="785" spans="1:26">
      <c r="A785" s="78"/>
      <c r="B785" s="78"/>
      <c r="C785" s="78"/>
      <c r="D785" s="78"/>
      <c r="E785" s="78"/>
      <c r="F785" s="78"/>
      <c r="G785" s="78"/>
      <c r="H785" s="78"/>
      <c r="I785" s="78"/>
      <c r="J785" s="78"/>
      <c r="K785" s="78"/>
      <c r="L785" s="78"/>
      <c r="M785" s="78"/>
      <c r="N785" s="78"/>
      <c r="O785" s="78"/>
      <c r="P785" s="78"/>
      <c r="Q785" s="78"/>
      <c r="R785" s="78"/>
      <c r="S785" s="78"/>
      <c r="T785" s="78"/>
      <c r="U785" s="78"/>
      <c r="V785" s="78"/>
      <c r="W785" s="78"/>
      <c r="X785" s="78"/>
      <c r="Y785" s="78"/>
      <c r="Z785" s="78"/>
    </row>
    <row r="786" spans="1:26">
      <c r="A786" s="78"/>
      <c r="B786" s="78"/>
      <c r="C786" s="78"/>
      <c r="D786" s="78"/>
      <c r="E786" s="78"/>
      <c r="F786" s="78"/>
      <c r="G786" s="78"/>
      <c r="H786" s="78"/>
      <c r="I786" s="78"/>
      <c r="J786" s="78"/>
      <c r="K786" s="78"/>
      <c r="L786" s="78"/>
      <c r="M786" s="78"/>
      <c r="N786" s="78"/>
      <c r="O786" s="78"/>
      <c r="P786" s="78"/>
      <c r="Q786" s="78"/>
      <c r="R786" s="78"/>
      <c r="S786" s="78"/>
      <c r="T786" s="78"/>
      <c r="U786" s="78"/>
      <c r="V786" s="78"/>
      <c r="W786" s="78"/>
      <c r="X786" s="78"/>
      <c r="Y786" s="78"/>
      <c r="Z786" s="78"/>
    </row>
    <row r="787" spans="1:26">
      <c r="A787" s="78"/>
      <c r="B787" s="78"/>
      <c r="C787" s="78"/>
      <c r="D787" s="78"/>
      <c r="E787" s="78"/>
      <c r="F787" s="78"/>
      <c r="G787" s="78"/>
      <c r="H787" s="78"/>
      <c r="I787" s="78"/>
      <c r="J787" s="78"/>
      <c r="K787" s="78"/>
      <c r="L787" s="78"/>
      <c r="M787" s="78"/>
      <c r="N787" s="78"/>
      <c r="O787" s="78"/>
      <c r="P787" s="78"/>
      <c r="Q787" s="78"/>
      <c r="R787" s="78"/>
      <c r="S787" s="78"/>
      <c r="T787" s="78"/>
      <c r="U787" s="78"/>
      <c r="V787" s="78"/>
      <c r="W787" s="78"/>
      <c r="X787" s="78"/>
      <c r="Y787" s="78"/>
      <c r="Z787" s="78"/>
    </row>
    <row r="788" spans="1:26">
      <c r="A788" s="78"/>
      <c r="B788" s="78"/>
      <c r="C788" s="78"/>
      <c r="D788" s="78"/>
      <c r="E788" s="78"/>
      <c r="F788" s="78"/>
      <c r="G788" s="78"/>
      <c r="H788" s="78"/>
      <c r="I788" s="78"/>
      <c r="J788" s="78"/>
      <c r="K788" s="78"/>
      <c r="L788" s="78"/>
      <c r="M788" s="78"/>
      <c r="N788" s="78"/>
      <c r="O788" s="78"/>
      <c r="P788" s="78"/>
      <c r="Q788" s="78"/>
      <c r="R788" s="78"/>
      <c r="S788" s="78"/>
      <c r="T788" s="78"/>
      <c r="U788" s="78"/>
      <c r="V788" s="78"/>
      <c r="W788" s="78"/>
      <c r="X788" s="78"/>
      <c r="Y788" s="78"/>
      <c r="Z788" s="78"/>
    </row>
    <row r="789" spans="1:26">
      <c r="A789" s="78"/>
      <c r="B789" s="78"/>
      <c r="C789" s="78"/>
      <c r="D789" s="78"/>
      <c r="E789" s="78"/>
      <c r="F789" s="78"/>
      <c r="G789" s="78"/>
      <c r="H789" s="78"/>
      <c r="I789" s="78"/>
      <c r="J789" s="78"/>
      <c r="K789" s="78"/>
      <c r="L789" s="78"/>
      <c r="M789" s="78"/>
      <c r="N789" s="78"/>
      <c r="O789" s="78"/>
      <c r="P789" s="78"/>
      <c r="Q789" s="78"/>
      <c r="R789" s="78"/>
      <c r="S789" s="78"/>
      <c r="T789" s="78"/>
      <c r="U789" s="78"/>
      <c r="V789" s="78"/>
      <c r="W789" s="78"/>
      <c r="X789" s="78"/>
      <c r="Y789" s="78"/>
      <c r="Z789" s="78"/>
    </row>
    <row r="790" spans="1:26">
      <c r="A790" s="78"/>
      <c r="B790" s="78"/>
      <c r="C790" s="78"/>
      <c r="D790" s="78"/>
      <c r="E790" s="78"/>
      <c r="F790" s="78"/>
      <c r="G790" s="78"/>
      <c r="H790" s="78"/>
      <c r="I790" s="78"/>
      <c r="J790" s="78"/>
      <c r="K790" s="78"/>
      <c r="L790" s="78"/>
      <c r="M790" s="78"/>
      <c r="N790" s="78"/>
      <c r="O790" s="78"/>
      <c r="P790" s="78"/>
      <c r="Q790" s="78"/>
      <c r="R790" s="78"/>
      <c r="S790" s="78"/>
      <c r="T790" s="78"/>
      <c r="U790" s="78"/>
      <c r="V790" s="78"/>
      <c r="W790" s="78"/>
      <c r="X790" s="78"/>
      <c r="Y790" s="78"/>
      <c r="Z790" s="78"/>
    </row>
    <row r="791" spans="1:26">
      <c r="A791" s="78"/>
      <c r="B791" s="78"/>
      <c r="C791" s="78"/>
      <c r="D791" s="78"/>
      <c r="E791" s="78"/>
      <c r="F791" s="78"/>
      <c r="G791" s="78"/>
      <c r="H791" s="78"/>
      <c r="I791" s="78"/>
      <c r="J791" s="78"/>
      <c r="K791" s="78"/>
      <c r="L791" s="78"/>
      <c r="M791" s="78"/>
      <c r="N791" s="78"/>
      <c r="O791" s="78"/>
      <c r="P791" s="78"/>
      <c r="Q791" s="78"/>
      <c r="R791" s="78"/>
      <c r="S791" s="78"/>
      <c r="T791" s="78"/>
      <c r="U791" s="78"/>
      <c r="V791" s="78"/>
      <c r="W791" s="78"/>
      <c r="X791" s="78"/>
      <c r="Y791" s="78"/>
      <c r="Z791" s="78"/>
    </row>
    <row r="792" spans="1:26">
      <c r="A792" s="78"/>
      <c r="B792" s="78"/>
      <c r="C792" s="78"/>
      <c r="D792" s="78"/>
      <c r="E792" s="78"/>
      <c r="F792" s="78"/>
      <c r="G792" s="78"/>
      <c r="H792" s="78"/>
      <c r="I792" s="78"/>
      <c r="J792" s="78"/>
      <c r="K792" s="78"/>
      <c r="L792" s="78"/>
      <c r="M792" s="78"/>
      <c r="N792" s="78"/>
      <c r="O792" s="78"/>
      <c r="P792" s="78"/>
      <c r="Q792" s="78"/>
      <c r="R792" s="78"/>
      <c r="S792" s="78"/>
      <c r="T792" s="78"/>
      <c r="U792" s="78"/>
      <c r="V792" s="78"/>
      <c r="W792" s="78"/>
      <c r="X792" s="78"/>
      <c r="Y792" s="78"/>
      <c r="Z792" s="78"/>
    </row>
    <row r="793" spans="1:26">
      <c r="A793" s="78"/>
      <c r="B793" s="78"/>
      <c r="C793" s="78"/>
      <c r="D793" s="78"/>
      <c r="E793" s="78"/>
      <c r="F793" s="78"/>
      <c r="G793" s="78"/>
      <c r="H793" s="78"/>
      <c r="I793" s="78"/>
      <c r="J793" s="78"/>
      <c r="K793" s="78"/>
      <c r="L793" s="78"/>
      <c r="M793" s="78"/>
      <c r="N793" s="78"/>
      <c r="O793" s="78"/>
      <c r="P793" s="78"/>
      <c r="Q793" s="78"/>
      <c r="R793" s="78"/>
      <c r="S793" s="78"/>
      <c r="T793" s="78"/>
      <c r="U793" s="78"/>
      <c r="V793" s="78"/>
      <c r="W793" s="78"/>
      <c r="X793" s="78"/>
      <c r="Y793" s="78"/>
      <c r="Z793" s="78"/>
    </row>
    <row r="794" spans="1:26">
      <c r="A794" s="78"/>
      <c r="B794" s="78"/>
      <c r="C794" s="78"/>
      <c r="D794" s="78"/>
      <c r="E794" s="78"/>
      <c r="F794" s="78"/>
      <c r="G794" s="78"/>
      <c r="H794" s="78"/>
      <c r="I794" s="78"/>
      <c r="J794" s="78"/>
      <c r="K794" s="78"/>
      <c r="L794" s="78"/>
      <c r="M794" s="78"/>
      <c r="N794" s="78"/>
      <c r="O794" s="78"/>
      <c r="P794" s="78"/>
      <c r="Q794" s="78"/>
      <c r="R794" s="78"/>
      <c r="S794" s="78"/>
      <c r="T794" s="78"/>
      <c r="U794" s="78"/>
      <c r="V794" s="78"/>
      <c r="W794" s="78"/>
      <c r="X794" s="78"/>
      <c r="Y794" s="78"/>
      <c r="Z794" s="78"/>
    </row>
    <row r="795" spans="1:26">
      <c r="A795" s="78"/>
      <c r="B795" s="78"/>
      <c r="C795" s="78"/>
      <c r="D795" s="78"/>
      <c r="E795" s="78"/>
      <c r="F795" s="78"/>
      <c r="G795" s="78"/>
      <c r="H795" s="78"/>
      <c r="I795" s="78"/>
      <c r="J795" s="78"/>
      <c r="K795" s="78"/>
      <c r="L795" s="78"/>
      <c r="M795" s="78"/>
      <c r="N795" s="78"/>
      <c r="O795" s="78"/>
      <c r="P795" s="78"/>
      <c r="Q795" s="78"/>
      <c r="R795" s="78"/>
      <c r="S795" s="78"/>
      <c r="T795" s="78"/>
      <c r="U795" s="78"/>
      <c r="V795" s="78"/>
      <c r="W795" s="78"/>
      <c r="X795" s="78"/>
      <c r="Y795" s="78"/>
      <c r="Z795" s="78"/>
    </row>
    <row r="796" spans="1:26">
      <c r="A796" s="78"/>
      <c r="B796" s="78"/>
      <c r="C796" s="78"/>
      <c r="D796" s="78"/>
      <c r="E796" s="78"/>
      <c r="F796" s="78"/>
      <c r="G796" s="78"/>
      <c r="H796" s="78"/>
      <c r="I796" s="78"/>
      <c r="J796" s="78"/>
      <c r="K796" s="78"/>
      <c r="L796" s="78"/>
      <c r="M796" s="78"/>
      <c r="N796" s="78"/>
      <c r="O796" s="78"/>
      <c r="P796" s="78"/>
      <c r="Q796" s="78"/>
      <c r="R796" s="78"/>
      <c r="S796" s="78"/>
      <c r="T796" s="78"/>
      <c r="U796" s="78"/>
      <c r="V796" s="78"/>
      <c r="W796" s="78"/>
      <c r="X796" s="78"/>
      <c r="Y796" s="78"/>
      <c r="Z796" s="78"/>
    </row>
    <row r="797" spans="1:26">
      <c r="A797" s="78"/>
      <c r="B797" s="78"/>
      <c r="C797" s="78"/>
      <c r="D797" s="78"/>
      <c r="E797" s="78"/>
      <c r="F797" s="78"/>
      <c r="G797" s="78"/>
      <c r="H797" s="78"/>
      <c r="I797" s="78"/>
      <c r="J797" s="78"/>
      <c r="K797" s="78"/>
      <c r="L797" s="78"/>
      <c r="M797" s="78"/>
      <c r="N797" s="78"/>
      <c r="O797" s="78"/>
      <c r="P797" s="78"/>
      <c r="Q797" s="78"/>
      <c r="R797" s="78"/>
      <c r="S797" s="78"/>
      <c r="T797" s="78"/>
      <c r="U797" s="78"/>
      <c r="V797" s="78"/>
      <c r="W797" s="78"/>
      <c r="X797" s="78"/>
      <c r="Y797" s="78"/>
      <c r="Z797" s="78"/>
    </row>
    <row r="798" spans="1:26">
      <c r="A798" s="78"/>
      <c r="B798" s="78"/>
      <c r="C798" s="78"/>
      <c r="D798" s="78"/>
      <c r="E798" s="78"/>
      <c r="F798" s="78"/>
      <c r="G798" s="78"/>
      <c r="H798" s="78"/>
      <c r="I798" s="78"/>
      <c r="J798" s="78"/>
      <c r="K798" s="78"/>
      <c r="L798" s="78"/>
      <c r="M798" s="78"/>
      <c r="N798" s="78"/>
      <c r="O798" s="78"/>
      <c r="P798" s="78"/>
      <c r="Q798" s="78"/>
      <c r="R798" s="78"/>
      <c r="S798" s="78"/>
      <c r="T798" s="78"/>
      <c r="U798" s="78"/>
      <c r="V798" s="78"/>
      <c r="W798" s="78"/>
      <c r="X798" s="78"/>
      <c r="Y798" s="78"/>
      <c r="Z798" s="78"/>
    </row>
    <row r="799" spans="1:26">
      <c r="A799" s="78"/>
      <c r="B799" s="78"/>
      <c r="C799" s="78"/>
      <c r="D799" s="78"/>
      <c r="E799" s="78"/>
      <c r="F799" s="78"/>
      <c r="G799" s="78"/>
      <c r="H799" s="78"/>
      <c r="I799" s="78"/>
      <c r="J799" s="78"/>
      <c r="K799" s="78"/>
      <c r="L799" s="78"/>
      <c r="M799" s="78"/>
      <c r="N799" s="78"/>
      <c r="O799" s="78"/>
      <c r="P799" s="78"/>
      <c r="Q799" s="78"/>
      <c r="R799" s="78"/>
      <c r="S799" s="78"/>
      <c r="T799" s="78"/>
      <c r="U799" s="78"/>
      <c r="V799" s="78"/>
      <c r="W799" s="78"/>
      <c r="X799" s="78"/>
      <c r="Y799" s="78"/>
      <c r="Z799" s="78"/>
    </row>
    <row r="800" spans="1:26">
      <c r="A800" s="78"/>
      <c r="B800" s="78"/>
      <c r="C800" s="78"/>
      <c r="D800" s="78"/>
      <c r="E800" s="78"/>
      <c r="F800" s="78"/>
      <c r="G800" s="78"/>
      <c r="H800" s="78"/>
      <c r="I800" s="78"/>
      <c r="J800" s="78"/>
      <c r="K800" s="78"/>
      <c r="L800" s="78"/>
      <c r="M800" s="78"/>
      <c r="N800" s="78"/>
      <c r="O800" s="78"/>
      <c r="P800" s="78"/>
      <c r="Q800" s="78"/>
      <c r="R800" s="78"/>
      <c r="S800" s="78"/>
      <c r="T800" s="78"/>
      <c r="U800" s="78"/>
      <c r="V800" s="78"/>
      <c r="W800" s="78"/>
      <c r="X800" s="78"/>
      <c r="Y800" s="78"/>
      <c r="Z800" s="78"/>
    </row>
    <row r="801" spans="1:26">
      <c r="A801" s="78"/>
      <c r="B801" s="78"/>
      <c r="C801" s="78"/>
      <c r="D801" s="78"/>
      <c r="E801" s="78"/>
      <c r="F801" s="78"/>
      <c r="G801" s="78"/>
      <c r="H801" s="78"/>
      <c r="I801" s="78"/>
      <c r="J801" s="78"/>
      <c r="K801" s="78"/>
      <c r="L801" s="78"/>
      <c r="M801" s="78"/>
      <c r="N801" s="78"/>
      <c r="O801" s="78"/>
      <c r="P801" s="78"/>
      <c r="Q801" s="78"/>
      <c r="R801" s="78"/>
      <c r="S801" s="78"/>
      <c r="T801" s="78"/>
      <c r="U801" s="78"/>
      <c r="V801" s="78"/>
      <c r="W801" s="78"/>
      <c r="X801" s="78"/>
      <c r="Y801" s="78"/>
      <c r="Z801" s="78"/>
    </row>
    <row r="802" spans="1:26">
      <c r="A802" s="78"/>
      <c r="B802" s="78"/>
      <c r="C802" s="78"/>
      <c r="D802" s="78"/>
      <c r="E802" s="78"/>
      <c r="F802" s="78"/>
      <c r="G802" s="78"/>
      <c r="H802" s="78"/>
      <c r="I802" s="78"/>
      <c r="J802" s="78"/>
      <c r="K802" s="78"/>
      <c r="L802" s="78"/>
      <c r="M802" s="78"/>
      <c r="N802" s="78"/>
      <c r="O802" s="78"/>
      <c r="P802" s="78"/>
      <c r="Q802" s="78"/>
      <c r="R802" s="78"/>
      <c r="S802" s="78"/>
      <c r="T802" s="78"/>
      <c r="U802" s="78"/>
      <c r="V802" s="78"/>
      <c r="W802" s="78"/>
      <c r="X802" s="78"/>
      <c r="Y802" s="78"/>
      <c r="Z802" s="78"/>
    </row>
    <row r="803" spans="1:26">
      <c r="A803" s="78"/>
      <c r="B803" s="78"/>
      <c r="C803" s="78"/>
      <c r="D803" s="78"/>
      <c r="E803" s="78"/>
      <c r="F803" s="78"/>
      <c r="G803" s="78"/>
      <c r="H803" s="78"/>
      <c r="I803" s="78"/>
      <c r="J803" s="78"/>
      <c r="K803" s="78"/>
      <c r="L803" s="78"/>
      <c r="M803" s="78"/>
      <c r="N803" s="78"/>
      <c r="O803" s="78"/>
      <c r="P803" s="78"/>
      <c r="Q803" s="78"/>
      <c r="R803" s="78"/>
      <c r="S803" s="78"/>
      <c r="T803" s="78"/>
      <c r="U803" s="78"/>
      <c r="V803" s="78"/>
      <c r="W803" s="78"/>
      <c r="X803" s="78"/>
      <c r="Y803" s="78"/>
      <c r="Z803" s="78"/>
    </row>
    <row r="804" spans="1:26">
      <c r="A804" s="78"/>
      <c r="B804" s="78"/>
      <c r="C804" s="78"/>
      <c r="D804" s="78"/>
      <c r="E804" s="78"/>
      <c r="F804" s="78"/>
      <c r="G804" s="78"/>
      <c r="H804" s="78"/>
      <c r="I804" s="78"/>
      <c r="J804" s="78"/>
      <c r="K804" s="78"/>
      <c r="L804" s="78"/>
      <c r="M804" s="78"/>
      <c r="N804" s="78"/>
      <c r="O804" s="78"/>
      <c r="P804" s="78"/>
      <c r="Q804" s="78"/>
      <c r="R804" s="78"/>
      <c r="S804" s="78"/>
      <c r="T804" s="78"/>
      <c r="U804" s="78"/>
      <c r="V804" s="78"/>
      <c r="W804" s="78"/>
      <c r="X804" s="78"/>
      <c r="Y804" s="78"/>
      <c r="Z804" s="78"/>
    </row>
    <row r="805" spans="1:26">
      <c r="A805" s="78"/>
      <c r="B805" s="78"/>
      <c r="C805" s="78"/>
      <c r="D805" s="78"/>
      <c r="E805" s="78"/>
      <c r="F805" s="78"/>
      <c r="G805" s="78"/>
      <c r="H805" s="78"/>
      <c r="I805" s="78"/>
      <c r="J805" s="78"/>
      <c r="K805" s="78"/>
      <c r="L805" s="78"/>
      <c r="M805" s="78"/>
      <c r="N805" s="78"/>
      <c r="O805" s="78"/>
      <c r="P805" s="78"/>
      <c r="Q805" s="78"/>
      <c r="R805" s="78"/>
      <c r="S805" s="78"/>
      <c r="T805" s="78"/>
      <c r="U805" s="78"/>
      <c r="V805" s="78"/>
      <c r="W805" s="78"/>
      <c r="X805" s="78"/>
      <c r="Y805" s="78"/>
      <c r="Z805" s="78"/>
    </row>
    <row r="806" spans="1:26">
      <c r="A806" s="78"/>
      <c r="B806" s="78"/>
      <c r="C806" s="78"/>
      <c r="D806" s="78"/>
      <c r="E806" s="78"/>
      <c r="F806" s="78"/>
      <c r="G806" s="78"/>
      <c r="H806" s="78"/>
      <c r="I806" s="78"/>
      <c r="J806" s="78"/>
      <c r="K806" s="78"/>
      <c r="L806" s="78"/>
      <c r="M806" s="78"/>
      <c r="N806" s="78"/>
      <c r="O806" s="78"/>
      <c r="P806" s="78"/>
      <c r="Q806" s="78"/>
      <c r="R806" s="78"/>
      <c r="S806" s="78"/>
      <c r="T806" s="78"/>
      <c r="U806" s="78"/>
      <c r="V806" s="78"/>
      <c r="W806" s="78"/>
      <c r="X806" s="78"/>
      <c r="Y806" s="78"/>
      <c r="Z806" s="78"/>
    </row>
    <row r="807" spans="1:26">
      <c r="A807" s="78"/>
      <c r="B807" s="78"/>
      <c r="C807" s="78"/>
      <c r="D807" s="78"/>
      <c r="E807" s="78"/>
      <c r="F807" s="78"/>
      <c r="G807" s="78"/>
      <c r="H807" s="78"/>
      <c r="I807" s="78"/>
      <c r="J807" s="78"/>
      <c r="K807" s="78"/>
      <c r="L807" s="78"/>
      <c r="M807" s="78"/>
      <c r="N807" s="78"/>
      <c r="O807" s="78"/>
      <c r="P807" s="78"/>
      <c r="Q807" s="78"/>
      <c r="R807" s="78"/>
      <c r="S807" s="78"/>
      <c r="T807" s="78"/>
      <c r="U807" s="78"/>
      <c r="V807" s="78"/>
      <c r="W807" s="78"/>
      <c r="X807" s="78"/>
      <c r="Y807" s="78"/>
      <c r="Z807" s="78"/>
    </row>
    <row r="808" spans="1:26">
      <c r="A808" s="78"/>
      <c r="B808" s="78"/>
      <c r="C808" s="78"/>
      <c r="D808" s="78"/>
      <c r="E808" s="78"/>
      <c r="F808" s="78"/>
      <c r="G808" s="78"/>
      <c r="H808" s="78"/>
      <c r="I808" s="78"/>
      <c r="J808" s="78"/>
      <c r="K808" s="78"/>
      <c r="L808" s="78"/>
      <c r="M808" s="78"/>
      <c r="N808" s="78"/>
      <c r="O808" s="78"/>
      <c r="P808" s="78"/>
      <c r="Q808" s="78"/>
      <c r="R808" s="78"/>
      <c r="S808" s="78"/>
      <c r="T808" s="78"/>
      <c r="U808" s="78"/>
      <c r="V808" s="78"/>
      <c r="W808" s="78"/>
      <c r="X808" s="78"/>
      <c r="Y808" s="78"/>
      <c r="Z808" s="78"/>
    </row>
    <row r="809" spans="1:26">
      <c r="A809" s="78"/>
      <c r="B809" s="78"/>
      <c r="C809" s="78"/>
      <c r="D809" s="78"/>
      <c r="E809" s="78"/>
      <c r="F809" s="78"/>
      <c r="G809" s="78"/>
      <c r="H809" s="78"/>
      <c r="I809" s="78"/>
      <c r="J809" s="78"/>
      <c r="K809" s="78"/>
      <c r="L809" s="78"/>
      <c r="M809" s="78"/>
      <c r="N809" s="78"/>
      <c r="O809" s="78"/>
      <c r="P809" s="78"/>
      <c r="Q809" s="78"/>
      <c r="R809" s="78"/>
      <c r="S809" s="78"/>
      <c r="T809" s="78"/>
      <c r="U809" s="78"/>
      <c r="V809" s="78"/>
      <c r="W809" s="78"/>
      <c r="X809" s="78"/>
      <c r="Y809" s="78"/>
      <c r="Z809" s="78"/>
    </row>
    <row r="810" spans="1:26">
      <c r="A810" s="78"/>
      <c r="B810" s="78"/>
      <c r="C810" s="78"/>
      <c r="D810" s="78"/>
      <c r="E810" s="78"/>
      <c r="F810" s="78"/>
      <c r="G810" s="78"/>
      <c r="H810" s="78"/>
      <c r="I810" s="78"/>
      <c r="J810" s="78"/>
      <c r="K810" s="78"/>
      <c r="L810" s="78"/>
      <c r="M810" s="78"/>
      <c r="N810" s="78"/>
      <c r="O810" s="78"/>
      <c r="P810" s="78"/>
      <c r="Q810" s="78"/>
      <c r="R810" s="78"/>
      <c r="S810" s="78"/>
      <c r="T810" s="78"/>
      <c r="U810" s="78"/>
      <c r="V810" s="78"/>
      <c r="W810" s="78"/>
      <c r="X810" s="78"/>
      <c r="Y810" s="78"/>
      <c r="Z810" s="78"/>
    </row>
    <row r="811" spans="1:26">
      <c r="A811" s="78"/>
      <c r="B811" s="78"/>
      <c r="C811" s="78"/>
      <c r="D811" s="78"/>
      <c r="E811" s="78"/>
      <c r="F811" s="78"/>
      <c r="G811" s="78"/>
      <c r="H811" s="78"/>
      <c r="I811" s="78"/>
      <c r="J811" s="78"/>
      <c r="K811" s="78"/>
      <c r="L811" s="78"/>
      <c r="M811" s="78"/>
      <c r="N811" s="78"/>
      <c r="O811" s="78"/>
      <c r="P811" s="78"/>
      <c r="Q811" s="78"/>
      <c r="R811" s="78"/>
      <c r="S811" s="78"/>
      <c r="T811" s="78"/>
      <c r="U811" s="78"/>
      <c r="V811" s="78"/>
      <c r="W811" s="78"/>
      <c r="X811" s="78"/>
      <c r="Y811" s="78"/>
      <c r="Z811" s="78"/>
    </row>
    <row r="812" spans="1:26">
      <c r="A812" s="78"/>
      <c r="B812" s="78"/>
      <c r="C812" s="78"/>
      <c r="D812" s="78"/>
      <c r="E812" s="78"/>
      <c r="F812" s="78"/>
      <c r="G812" s="78"/>
      <c r="H812" s="78"/>
      <c r="I812" s="78"/>
      <c r="J812" s="78"/>
      <c r="K812" s="78"/>
      <c r="L812" s="78"/>
      <c r="M812" s="78"/>
      <c r="N812" s="78"/>
      <c r="O812" s="78"/>
      <c r="P812" s="78"/>
      <c r="Q812" s="78"/>
      <c r="R812" s="78"/>
      <c r="S812" s="78"/>
      <c r="T812" s="78"/>
      <c r="U812" s="78"/>
      <c r="V812" s="78"/>
      <c r="W812" s="78"/>
      <c r="X812" s="78"/>
      <c r="Y812" s="78"/>
      <c r="Z812" s="78"/>
    </row>
    <row r="813" spans="1:26">
      <c r="A813" s="78"/>
      <c r="B813" s="78"/>
      <c r="C813" s="78"/>
      <c r="D813" s="78"/>
      <c r="E813" s="78"/>
      <c r="F813" s="78"/>
      <c r="G813" s="78"/>
      <c r="H813" s="78"/>
      <c r="I813" s="78"/>
      <c r="J813" s="78"/>
      <c r="K813" s="78"/>
      <c r="L813" s="78"/>
      <c r="M813" s="78"/>
      <c r="N813" s="78"/>
      <c r="O813" s="78"/>
      <c r="P813" s="78"/>
      <c r="Q813" s="78"/>
      <c r="R813" s="78"/>
      <c r="S813" s="78"/>
      <c r="T813" s="78"/>
      <c r="U813" s="78"/>
      <c r="V813" s="78"/>
      <c r="W813" s="78"/>
      <c r="X813" s="78"/>
      <c r="Y813" s="78"/>
      <c r="Z813" s="78"/>
    </row>
    <row r="814" spans="1:26">
      <c r="A814" s="78"/>
      <c r="B814" s="78"/>
      <c r="C814" s="78"/>
      <c r="D814" s="78"/>
      <c r="E814" s="78"/>
      <c r="F814" s="78"/>
      <c r="G814" s="78"/>
      <c r="H814" s="78"/>
      <c r="I814" s="78"/>
      <c r="J814" s="78"/>
      <c r="K814" s="78"/>
      <c r="L814" s="78"/>
      <c r="M814" s="78"/>
      <c r="N814" s="78"/>
      <c r="O814" s="78"/>
      <c r="P814" s="78"/>
      <c r="Q814" s="78"/>
      <c r="R814" s="78"/>
      <c r="S814" s="78"/>
      <c r="T814" s="78"/>
      <c r="U814" s="78"/>
      <c r="V814" s="78"/>
      <c r="W814" s="78"/>
      <c r="X814" s="78"/>
      <c r="Y814" s="78"/>
      <c r="Z814" s="78"/>
    </row>
    <row r="815" spans="1:26">
      <c r="A815" s="78"/>
      <c r="B815" s="78"/>
      <c r="C815" s="78"/>
      <c r="D815" s="78"/>
      <c r="E815" s="78"/>
      <c r="F815" s="78"/>
      <c r="G815" s="78"/>
      <c r="H815" s="78"/>
      <c r="I815" s="78"/>
      <c r="J815" s="78"/>
      <c r="K815" s="78"/>
      <c r="L815" s="78"/>
      <c r="M815" s="78"/>
      <c r="N815" s="78"/>
      <c r="O815" s="78"/>
      <c r="P815" s="78"/>
      <c r="Q815" s="78"/>
      <c r="R815" s="78"/>
      <c r="S815" s="78"/>
      <c r="T815" s="78"/>
      <c r="U815" s="78"/>
      <c r="V815" s="78"/>
      <c r="W815" s="78"/>
      <c r="X815" s="78"/>
      <c r="Y815" s="78"/>
      <c r="Z815" s="78"/>
    </row>
    <row r="816" spans="1:26">
      <c r="A816" s="78"/>
      <c r="B816" s="78"/>
      <c r="C816" s="78"/>
      <c r="D816" s="78"/>
      <c r="E816" s="78"/>
      <c r="F816" s="78"/>
      <c r="G816" s="78"/>
      <c r="H816" s="78"/>
      <c r="I816" s="78"/>
      <c r="J816" s="78"/>
      <c r="K816" s="78"/>
      <c r="L816" s="78"/>
      <c r="M816" s="78"/>
      <c r="N816" s="78"/>
      <c r="O816" s="78"/>
      <c r="P816" s="78"/>
      <c r="Q816" s="78"/>
      <c r="R816" s="78"/>
      <c r="S816" s="78"/>
      <c r="T816" s="78"/>
      <c r="U816" s="78"/>
      <c r="V816" s="78"/>
      <c r="W816" s="78"/>
      <c r="X816" s="78"/>
      <c r="Y816" s="78"/>
      <c r="Z816" s="78"/>
    </row>
    <row r="817" spans="1:26">
      <c r="A817" s="78"/>
      <c r="B817" s="78"/>
      <c r="C817" s="78"/>
      <c r="D817" s="78"/>
      <c r="E817" s="78"/>
      <c r="F817" s="78"/>
      <c r="G817" s="78"/>
      <c r="H817" s="78"/>
      <c r="I817" s="78"/>
      <c r="J817" s="78"/>
      <c r="K817" s="78"/>
      <c r="L817" s="78"/>
      <c r="M817" s="78"/>
      <c r="N817" s="78"/>
      <c r="O817" s="78"/>
      <c r="P817" s="78"/>
      <c r="Q817" s="78"/>
      <c r="R817" s="78"/>
      <c r="S817" s="78"/>
      <c r="T817" s="78"/>
      <c r="U817" s="78"/>
      <c r="V817" s="78"/>
      <c r="W817" s="78"/>
      <c r="X817" s="78"/>
      <c r="Y817" s="78"/>
      <c r="Z817" s="78"/>
    </row>
    <row r="818" spans="1:26">
      <c r="A818" s="78"/>
      <c r="B818" s="78"/>
      <c r="C818" s="78"/>
      <c r="D818" s="78"/>
      <c r="E818" s="78"/>
      <c r="F818" s="78"/>
      <c r="G818" s="78"/>
      <c r="H818" s="78"/>
      <c r="I818" s="78"/>
      <c r="J818" s="78"/>
      <c r="K818" s="78"/>
      <c r="L818" s="78"/>
      <c r="M818" s="78"/>
      <c r="N818" s="78"/>
      <c r="O818" s="78"/>
      <c r="P818" s="78"/>
      <c r="Q818" s="78"/>
      <c r="R818" s="78"/>
      <c r="S818" s="78"/>
      <c r="T818" s="78"/>
      <c r="U818" s="78"/>
      <c r="V818" s="78"/>
      <c r="W818" s="78"/>
      <c r="X818" s="78"/>
      <c r="Y818" s="78"/>
      <c r="Z818" s="78"/>
    </row>
    <row r="819" spans="1:26">
      <c r="A819" s="78"/>
      <c r="B819" s="78"/>
      <c r="C819" s="78"/>
      <c r="D819" s="78"/>
      <c r="E819" s="78"/>
      <c r="F819" s="78"/>
      <c r="G819" s="78"/>
      <c r="H819" s="78"/>
      <c r="I819" s="78"/>
      <c r="J819" s="78"/>
      <c r="K819" s="78"/>
      <c r="L819" s="78"/>
      <c r="M819" s="78"/>
      <c r="N819" s="78"/>
      <c r="O819" s="78"/>
      <c r="P819" s="78"/>
      <c r="Q819" s="78"/>
      <c r="R819" s="78"/>
      <c r="S819" s="78"/>
      <c r="T819" s="78"/>
      <c r="U819" s="78"/>
      <c r="V819" s="78"/>
      <c r="W819" s="78"/>
      <c r="X819" s="78"/>
      <c r="Y819" s="78"/>
      <c r="Z819" s="78"/>
    </row>
    <row r="820" spans="1:26">
      <c r="A820" s="78"/>
      <c r="B820" s="78"/>
      <c r="C820" s="78"/>
      <c r="D820" s="78"/>
      <c r="E820" s="78"/>
      <c r="F820" s="78"/>
      <c r="G820" s="78"/>
      <c r="H820" s="78"/>
      <c r="I820" s="78"/>
      <c r="J820" s="78"/>
      <c r="K820" s="78"/>
      <c r="L820" s="78"/>
      <c r="M820" s="78"/>
      <c r="N820" s="78"/>
      <c r="O820" s="78"/>
      <c r="P820" s="78"/>
      <c r="Q820" s="78"/>
      <c r="R820" s="78"/>
      <c r="S820" s="78"/>
      <c r="T820" s="78"/>
      <c r="U820" s="78"/>
      <c r="V820" s="78"/>
      <c r="W820" s="78"/>
      <c r="X820" s="78"/>
      <c r="Y820" s="78"/>
      <c r="Z820" s="78"/>
    </row>
    <row r="821" spans="1:26">
      <c r="A821" s="78"/>
      <c r="B821" s="78"/>
      <c r="C821" s="78"/>
      <c r="D821" s="78"/>
      <c r="E821" s="78"/>
      <c r="F821" s="78"/>
      <c r="G821" s="78"/>
      <c r="H821" s="78"/>
      <c r="I821" s="78"/>
      <c r="J821" s="78"/>
      <c r="K821" s="78"/>
      <c r="L821" s="78"/>
      <c r="M821" s="78"/>
      <c r="N821" s="78"/>
      <c r="O821" s="78"/>
      <c r="P821" s="78"/>
      <c r="Q821" s="78"/>
      <c r="R821" s="78"/>
      <c r="S821" s="78"/>
      <c r="T821" s="78"/>
      <c r="U821" s="78"/>
      <c r="V821" s="78"/>
      <c r="W821" s="78"/>
      <c r="X821" s="78"/>
      <c r="Y821" s="78"/>
      <c r="Z821" s="78"/>
    </row>
    <row r="822" spans="1:26">
      <c r="A822" s="78"/>
      <c r="B822" s="78"/>
      <c r="C822" s="78"/>
      <c r="D822" s="78"/>
      <c r="E822" s="78"/>
      <c r="F822" s="78"/>
      <c r="G822" s="78"/>
      <c r="H822" s="78"/>
      <c r="I822" s="78"/>
      <c r="J822" s="78"/>
      <c r="K822" s="78"/>
      <c r="L822" s="78"/>
      <c r="M822" s="78"/>
      <c r="N822" s="78"/>
      <c r="O822" s="78"/>
      <c r="P822" s="78"/>
      <c r="Q822" s="78"/>
      <c r="R822" s="78"/>
      <c r="S822" s="78"/>
      <c r="T822" s="78"/>
      <c r="U822" s="78"/>
      <c r="V822" s="78"/>
      <c r="W822" s="78"/>
      <c r="X822" s="78"/>
      <c r="Y822" s="78"/>
      <c r="Z822" s="78"/>
    </row>
    <row r="823" spans="1:26">
      <c r="A823" s="78"/>
      <c r="B823" s="78"/>
      <c r="C823" s="78"/>
      <c r="D823" s="78"/>
      <c r="E823" s="78"/>
      <c r="F823" s="78"/>
      <c r="G823" s="78"/>
      <c r="H823" s="78"/>
      <c r="I823" s="78"/>
      <c r="J823" s="78"/>
      <c r="K823" s="78"/>
      <c r="L823" s="78"/>
      <c r="M823" s="78"/>
      <c r="N823" s="78"/>
      <c r="O823" s="78"/>
      <c r="P823" s="78"/>
      <c r="Q823" s="78"/>
      <c r="R823" s="78"/>
      <c r="S823" s="78"/>
      <c r="T823" s="78"/>
      <c r="U823" s="78"/>
      <c r="V823" s="78"/>
      <c r="W823" s="78"/>
      <c r="X823" s="78"/>
      <c r="Y823" s="78"/>
      <c r="Z823" s="78"/>
    </row>
    <row r="824" spans="1:26">
      <c r="A824" s="78"/>
      <c r="B824" s="78"/>
      <c r="C824" s="78"/>
      <c r="D824" s="78"/>
      <c r="E824" s="78"/>
      <c r="F824" s="78"/>
      <c r="G824" s="78"/>
      <c r="H824" s="78"/>
      <c r="I824" s="78"/>
      <c r="J824" s="78"/>
      <c r="K824" s="78"/>
      <c r="L824" s="78"/>
      <c r="M824" s="78"/>
      <c r="N824" s="78"/>
      <c r="O824" s="78"/>
      <c r="P824" s="78"/>
      <c r="Q824" s="78"/>
      <c r="R824" s="78"/>
      <c r="S824" s="78"/>
      <c r="T824" s="78"/>
      <c r="U824" s="78"/>
      <c r="V824" s="78"/>
      <c r="W824" s="78"/>
      <c r="X824" s="78"/>
      <c r="Y824" s="78"/>
      <c r="Z824" s="78"/>
    </row>
    <row r="825" spans="1:26">
      <c r="A825" s="78"/>
      <c r="B825" s="78"/>
      <c r="C825" s="78"/>
      <c r="D825" s="78"/>
      <c r="E825" s="78"/>
      <c r="F825" s="78"/>
      <c r="G825" s="78"/>
      <c r="H825" s="78"/>
      <c r="I825" s="78"/>
      <c r="J825" s="78"/>
      <c r="K825" s="78"/>
      <c r="L825" s="78"/>
      <c r="M825" s="78"/>
      <c r="N825" s="78"/>
      <c r="O825" s="78"/>
      <c r="P825" s="78"/>
      <c r="Q825" s="78"/>
      <c r="R825" s="78"/>
      <c r="S825" s="78"/>
      <c r="T825" s="78"/>
      <c r="U825" s="78"/>
      <c r="V825" s="78"/>
      <c r="W825" s="78"/>
      <c r="X825" s="78"/>
      <c r="Y825" s="78"/>
      <c r="Z825" s="78"/>
    </row>
    <row r="826" spans="1:26">
      <c r="A826" s="78"/>
      <c r="B826" s="78"/>
      <c r="C826" s="78"/>
      <c r="D826" s="78"/>
      <c r="E826" s="78"/>
      <c r="F826" s="78"/>
      <c r="G826" s="78"/>
      <c r="H826" s="78"/>
      <c r="I826" s="78"/>
      <c r="J826" s="78"/>
      <c r="K826" s="78"/>
      <c r="L826" s="78"/>
      <c r="M826" s="78"/>
      <c r="N826" s="78"/>
      <c r="O826" s="78"/>
      <c r="P826" s="78"/>
      <c r="Q826" s="78"/>
      <c r="R826" s="78"/>
      <c r="S826" s="78"/>
      <c r="T826" s="78"/>
      <c r="U826" s="78"/>
      <c r="V826" s="78"/>
      <c r="W826" s="78"/>
      <c r="X826" s="78"/>
      <c r="Y826" s="78"/>
      <c r="Z826" s="78"/>
    </row>
    <row r="827" spans="1:26">
      <c r="A827" s="78"/>
      <c r="B827" s="78"/>
      <c r="C827" s="78"/>
      <c r="D827" s="78"/>
      <c r="E827" s="78"/>
      <c r="F827" s="78"/>
      <c r="G827" s="78"/>
      <c r="H827" s="78"/>
      <c r="I827" s="78"/>
      <c r="J827" s="78"/>
      <c r="K827" s="78"/>
      <c r="L827" s="78"/>
      <c r="M827" s="78"/>
      <c r="N827" s="78"/>
      <c r="O827" s="78"/>
      <c r="P827" s="78"/>
      <c r="Q827" s="78"/>
      <c r="R827" s="78"/>
      <c r="S827" s="78"/>
      <c r="T827" s="78"/>
      <c r="U827" s="78"/>
      <c r="V827" s="78"/>
      <c r="W827" s="78"/>
      <c r="X827" s="78"/>
      <c r="Y827" s="78"/>
      <c r="Z827" s="78"/>
    </row>
    <row r="828" spans="1:26">
      <c r="A828" s="78"/>
      <c r="B828" s="78"/>
      <c r="C828" s="78"/>
      <c r="D828" s="78"/>
      <c r="E828" s="78"/>
      <c r="F828" s="78"/>
      <c r="G828" s="78"/>
      <c r="H828" s="78"/>
      <c r="I828" s="78"/>
      <c r="J828" s="78"/>
      <c r="K828" s="78"/>
      <c r="L828" s="78"/>
      <c r="M828" s="78"/>
      <c r="N828" s="78"/>
      <c r="O828" s="78"/>
      <c r="P828" s="78"/>
      <c r="Q828" s="78"/>
      <c r="R828" s="78"/>
      <c r="S828" s="78"/>
      <c r="T828" s="78"/>
      <c r="U828" s="78"/>
      <c r="V828" s="78"/>
      <c r="W828" s="78"/>
      <c r="X828" s="78"/>
      <c r="Y828" s="78"/>
      <c r="Z828" s="78"/>
    </row>
    <row r="829" spans="1:26">
      <c r="A829" s="78"/>
      <c r="B829" s="78"/>
      <c r="C829" s="78"/>
      <c r="D829" s="78"/>
      <c r="E829" s="78"/>
      <c r="F829" s="78"/>
      <c r="G829" s="78"/>
      <c r="H829" s="78"/>
      <c r="I829" s="78"/>
      <c r="J829" s="78"/>
      <c r="K829" s="78"/>
      <c r="L829" s="78"/>
      <c r="M829" s="78"/>
      <c r="N829" s="78"/>
      <c r="O829" s="78"/>
      <c r="P829" s="78"/>
      <c r="Q829" s="78"/>
      <c r="R829" s="78"/>
      <c r="S829" s="78"/>
      <c r="T829" s="78"/>
      <c r="U829" s="78"/>
      <c r="V829" s="78"/>
      <c r="W829" s="78"/>
      <c r="X829" s="78"/>
      <c r="Y829" s="78"/>
      <c r="Z829" s="78"/>
    </row>
    <row r="830" spans="1:26">
      <c r="A830" s="78"/>
      <c r="B830" s="78"/>
      <c r="C830" s="78"/>
      <c r="D830" s="78"/>
      <c r="E830" s="78"/>
      <c r="F830" s="78"/>
      <c r="G830" s="78"/>
      <c r="H830" s="78"/>
      <c r="I830" s="78"/>
      <c r="J830" s="78"/>
      <c r="K830" s="78"/>
      <c r="L830" s="78"/>
      <c r="M830" s="78"/>
      <c r="N830" s="78"/>
      <c r="O830" s="78"/>
      <c r="P830" s="78"/>
      <c r="Q830" s="78"/>
      <c r="R830" s="78"/>
      <c r="S830" s="78"/>
      <c r="T830" s="78"/>
      <c r="U830" s="78"/>
      <c r="V830" s="78"/>
      <c r="W830" s="78"/>
      <c r="X830" s="78"/>
      <c r="Y830" s="78"/>
      <c r="Z830" s="78"/>
    </row>
    <row r="831" spans="1:26">
      <c r="A831" s="78"/>
      <c r="B831" s="78"/>
      <c r="C831" s="78"/>
      <c r="D831" s="78"/>
      <c r="E831" s="78"/>
      <c r="F831" s="78"/>
      <c r="G831" s="78"/>
      <c r="H831" s="78"/>
      <c r="I831" s="78"/>
      <c r="J831" s="78"/>
      <c r="K831" s="78"/>
      <c r="L831" s="78"/>
      <c r="M831" s="78"/>
      <c r="N831" s="78"/>
      <c r="O831" s="78"/>
      <c r="P831" s="78"/>
      <c r="Q831" s="78"/>
      <c r="R831" s="78"/>
      <c r="S831" s="78"/>
      <c r="T831" s="78"/>
      <c r="U831" s="78"/>
      <c r="V831" s="78"/>
      <c r="W831" s="78"/>
      <c r="X831" s="78"/>
      <c r="Y831" s="78"/>
      <c r="Z831" s="78"/>
    </row>
    <row r="832" spans="1:26">
      <c r="A832" s="78"/>
      <c r="B832" s="78"/>
      <c r="C832" s="78"/>
      <c r="D832" s="78"/>
      <c r="E832" s="78"/>
      <c r="F832" s="78"/>
      <c r="G832" s="78"/>
      <c r="H832" s="78"/>
      <c r="I832" s="78"/>
      <c r="J832" s="78"/>
      <c r="K832" s="78"/>
      <c r="L832" s="78"/>
      <c r="M832" s="78"/>
      <c r="N832" s="78"/>
      <c r="O832" s="78"/>
      <c r="P832" s="78"/>
      <c r="Q832" s="78"/>
      <c r="R832" s="78"/>
      <c r="S832" s="78"/>
      <c r="T832" s="78"/>
      <c r="U832" s="78"/>
      <c r="V832" s="78"/>
      <c r="W832" s="78"/>
      <c r="X832" s="78"/>
      <c r="Y832" s="78"/>
      <c r="Z832" s="78"/>
    </row>
    <row r="833" spans="1:26">
      <c r="A833" s="78"/>
      <c r="B833" s="78"/>
      <c r="C833" s="78"/>
      <c r="D833" s="78"/>
      <c r="E833" s="78"/>
      <c r="F833" s="78"/>
      <c r="G833" s="78"/>
      <c r="H833" s="78"/>
      <c r="I833" s="78"/>
      <c r="J833" s="78"/>
      <c r="K833" s="78"/>
      <c r="L833" s="78"/>
      <c r="M833" s="78"/>
      <c r="N833" s="78"/>
      <c r="O833" s="78"/>
      <c r="P833" s="78"/>
      <c r="Q833" s="78"/>
      <c r="R833" s="78"/>
      <c r="S833" s="78"/>
      <c r="T833" s="78"/>
      <c r="U833" s="78"/>
      <c r="V833" s="78"/>
      <c r="W833" s="78"/>
      <c r="X833" s="78"/>
      <c r="Y833" s="78"/>
      <c r="Z833" s="78"/>
    </row>
    <row r="834" spans="1:26">
      <c r="A834" s="78"/>
      <c r="B834" s="78"/>
      <c r="C834" s="78"/>
      <c r="D834" s="78"/>
      <c r="E834" s="78"/>
      <c r="F834" s="78"/>
      <c r="G834" s="78"/>
      <c r="H834" s="78"/>
      <c r="I834" s="78"/>
      <c r="J834" s="78"/>
      <c r="K834" s="78"/>
      <c r="L834" s="78"/>
      <c r="M834" s="78"/>
      <c r="N834" s="78"/>
      <c r="O834" s="78"/>
      <c r="P834" s="78"/>
      <c r="Q834" s="78"/>
      <c r="R834" s="78"/>
      <c r="S834" s="78"/>
      <c r="T834" s="78"/>
      <c r="U834" s="78"/>
      <c r="V834" s="78"/>
      <c r="W834" s="78"/>
      <c r="X834" s="78"/>
      <c r="Y834" s="78"/>
      <c r="Z834" s="78"/>
    </row>
    <row r="835" spans="1:26">
      <c r="A835" s="78"/>
      <c r="B835" s="78"/>
      <c r="C835" s="78"/>
      <c r="D835" s="78"/>
      <c r="E835" s="78"/>
      <c r="F835" s="78"/>
      <c r="G835" s="78"/>
      <c r="H835" s="78"/>
      <c r="I835" s="78"/>
      <c r="J835" s="78"/>
      <c r="K835" s="78"/>
      <c r="L835" s="78"/>
      <c r="M835" s="78"/>
      <c r="N835" s="78"/>
      <c r="O835" s="78"/>
      <c r="P835" s="78"/>
      <c r="Q835" s="78"/>
      <c r="R835" s="78"/>
      <c r="S835" s="78"/>
      <c r="T835" s="78"/>
      <c r="U835" s="78"/>
      <c r="V835" s="78"/>
      <c r="W835" s="78"/>
      <c r="X835" s="78"/>
      <c r="Y835" s="78"/>
      <c r="Z835" s="78"/>
    </row>
    <row r="836" spans="1:26">
      <c r="A836" s="78"/>
      <c r="B836" s="78"/>
      <c r="C836" s="78"/>
      <c r="D836" s="78"/>
      <c r="E836" s="78"/>
      <c r="F836" s="78"/>
      <c r="G836" s="78"/>
      <c r="H836" s="78"/>
      <c r="I836" s="78"/>
      <c r="J836" s="78"/>
      <c r="K836" s="78"/>
      <c r="L836" s="78"/>
      <c r="M836" s="78"/>
      <c r="N836" s="78"/>
      <c r="O836" s="78"/>
      <c r="P836" s="78"/>
      <c r="Q836" s="78"/>
      <c r="R836" s="78"/>
      <c r="S836" s="78"/>
      <c r="T836" s="78"/>
      <c r="U836" s="78"/>
      <c r="V836" s="78"/>
      <c r="W836" s="78"/>
      <c r="X836" s="78"/>
      <c r="Y836" s="78"/>
      <c r="Z836" s="78"/>
    </row>
    <row r="837" spans="1:26">
      <c r="A837" s="78"/>
      <c r="B837" s="78"/>
      <c r="C837" s="78"/>
      <c r="D837" s="78"/>
      <c r="E837" s="78"/>
      <c r="F837" s="78"/>
      <c r="G837" s="78"/>
      <c r="H837" s="78"/>
      <c r="I837" s="78"/>
      <c r="J837" s="78"/>
      <c r="K837" s="78"/>
      <c r="L837" s="78"/>
      <c r="M837" s="78"/>
      <c r="N837" s="78"/>
      <c r="O837" s="78"/>
      <c r="P837" s="78"/>
      <c r="Q837" s="78"/>
      <c r="R837" s="78"/>
      <c r="S837" s="78"/>
      <c r="T837" s="78"/>
      <c r="U837" s="78"/>
      <c r="V837" s="78"/>
      <c r="W837" s="78"/>
      <c r="X837" s="78"/>
      <c r="Y837" s="78"/>
      <c r="Z837" s="78"/>
    </row>
    <row r="838" spans="1:26">
      <c r="A838" s="78"/>
      <c r="B838" s="78"/>
      <c r="C838" s="78"/>
      <c r="D838" s="78"/>
      <c r="E838" s="78"/>
      <c r="F838" s="78"/>
      <c r="G838" s="78"/>
      <c r="H838" s="78"/>
      <c r="I838" s="78"/>
      <c r="J838" s="78"/>
      <c r="K838" s="78"/>
      <c r="L838" s="78"/>
      <c r="M838" s="78"/>
      <c r="N838" s="78"/>
      <c r="O838" s="78"/>
      <c r="P838" s="78"/>
      <c r="Q838" s="78"/>
      <c r="R838" s="78"/>
      <c r="S838" s="78"/>
      <c r="T838" s="78"/>
      <c r="U838" s="78"/>
      <c r="V838" s="78"/>
      <c r="W838" s="78"/>
      <c r="X838" s="78"/>
      <c r="Y838" s="78"/>
      <c r="Z838" s="78"/>
    </row>
    <row r="839" spans="1:26">
      <c r="A839" s="78"/>
      <c r="B839" s="78"/>
      <c r="C839" s="78"/>
      <c r="D839" s="78"/>
      <c r="E839" s="78"/>
      <c r="F839" s="78"/>
      <c r="G839" s="78"/>
      <c r="H839" s="78"/>
      <c r="I839" s="78"/>
      <c r="J839" s="78"/>
      <c r="K839" s="78"/>
      <c r="L839" s="78"/>
      <c r="M839" s="78"/>
      <c r="N839" s="78"/>
      <c r="O839" s="78"/>
      <c r="P839" s="78"/>
      <c r="Q839" s="78"/>
      <c r="R839" s="78"/>
      <c r="S839" s="78"/>
      <c r="T839" s="78"/>
      <c r="U839" s="78"/>
      <c r="V839" s="78"/>
      <c r="W839" s="78"/>
      <c r="X839" s="78"/>
      <c r="Y839" s="78"/>
      <c r="Z839" s="78"/>
    </row>
    <row r="840" spans="1:26">
      <c r="A840" s="78"/>
      <c r="B840" s="78"/>
      <c r="C840" s="78"/>
      <c r="D840" s="78"/>
      <c r="E840" s="78"/>
      <c r="F840" s="78"/>
      <c r="G840" s="78"/>
      <c r="H840" s="78"/>
      <c r="I840" s="78"/>
      <c r="J840" s="78"/>
      <c r="K840" s="78"/>
      <c r="L840" s="78"/>
      <c r="M840" s="78"/>
      <c r="N840" s="78"/>
      <c r="O840" s="78"/>
      <c r="P840" s="78"/>
      <c r="Q840" s="78"/>
      <c r="R840" s="78"/>
      <c r="S840" s="78"/>
      <c r="T840" s="78"/>
      <c r="U840" s="78"/>
      <c r="V840" s="78"/>
      <c r="W840" s="78"/>
      <c r="X840" s="78"/>
      <c r="Y840" s="78"/>
      <c r="Z840" s="78"/>
    </row>
    <row r="841" spans="1:26">
      <c r="A841" s="78"/>
      <c r="B841" s="78"/>
      <c r="C841" s="78"/>
      <c r="D841" s="78"/>
      <c r="E841" s="78"/>
      <c r="F841" s="78"/>
      <c r="G841" s="78"/>
      <c r="H841" s="78"/>
      <c r="I841" s="78"/>
      <c r="J841" s="78"/>
      <c r="K841" s="78"/>
      <c r="L841" s="78"/>
      <c r="M841" s="78"/>
      <c r="N841" s="78"/>
      <c r="O841" s="78"/>
      <c r="P841" s="78"/>
      <c r="Q841" s="78"/>
      <c r="R841" s="78"/>
      <c r="S841" s="78"/>
      <c r="T841" s="78"/>
      <c r="U841" s="78"/>
      <c r="V841" s="78"/>
      <c r="W841" s="78"/>
      <c r="X841" s="78"/>
      <c r="Y841" s="78"/>
      <c r="Z841" s="78"/>
    </row>
    <row r="842" spans="1:26">
      <c r="A842" s="78"/>
      <c r="B842" s="78"/>
      <c r="C842" s="78"/>
      <c r="D842" s="78"/>
      <c r="E842" s="78"/>
      <c r="F842" s="78"/>
      <c r="G842" s="78"/>
      <c r="H842" s="78"/>
      <c r="I842" s="78"/>
      <c r="J842" s="78"/>
      <c r="K842" s="78"/>
      <c r="L842" s="78"/>
      <c r="M842" s="78"/>
      <c r="N842" s="78"/>
      <c r="O842" s="78"/>
      <c r="P842" s="78"/>
      <c r="Q842" s="78"/>
      <c r="R842" s="78"/>
      <c r="S842" s="78"/>
      <c r="T842" s="78"/>
      <c r="U842" s="78"/>
      <c r="V842" s="78"/>
      <c r="W842" s="78"/>
      <c r="X842" s="78"/>
      <c r="Y842" s="78"/>
      <c r="Z842" s="78"/>
    </row>
    <row r="843" spans="1:26">
      <c r="A843" s="78"/>
      <c r="B843" s="78"/>
      <c r="C843" s="78"/>
      <c r="D843" s="78"/>
      <c r="E843" s="78"/>
      <c r="F843" s="78"/>
      <c r="G843" s="78"/>
      <c r="H843" s="78"/>
      <c r="I843" s="78"/>
      <c r="J843" s="78"/>
      <c r="K843" s="78"/>
      <c r="L843" s="78"/>
      <c r="M843" s="78"/>
      <c r="N843" s="78"/>
      <c r="O843" s="78"/>
      <c r="P843" s="78"/>
      <c r="Q843" s="78"/>
      <c r="R843" s="78"/>
      <c r="S843" s="78"/>
      <c r="T843" s="78"/>
      <c r="U843" s="78"/>
      <c r="V843" s="78"/>
      <c r="W843" s="78"/>
      <c r="X843" s="78"/>
      <c r="Y843" s="78"/>
      <c r="Z843" s="78"/>
    </row>
    <row r="844" spans="1:26">
      <c r="A844" s="78"/>
      <c r="B844" s="78"/>
      <c r="C844" s="78"/>
      <c r="D844" s="78"/>
      <c r="E844" s="78"/>
      <c r="F844" s="78"/>
      <c r="G844" s="78"/>
      <c r="H844" s="78"/>
      <c r="I844" s="78"/>
      <c r="J844" s="78"/>
      <c r="K844" s="78"/>
      <c r="L844" s="78"/>
      <c r="M844" s="78"/>
      <c r="N844" s="78"/>
      <c r="O844" s="78"/>
      <c r="P844" s="78"/>
      <c r="Q844" s="78"/>
      <c r="R844" s="78"/>
      <c r="S844" s="78"/>
      <c r="T844" s="78"/>
      <c r="U844" s="78"/>
      <c r="V844" s="78"/>
      <c r="W844" s="78"/>
      <c r="X844" s="78"/>
      <c r="Y844" s="78"/>
      <c r="Z844" s="78"/>
    </row>
    <row r="845" spans="1:26">
      <c r="A845" s="78"/>
      <c r="B845" s="78"/>
      <c r="C845" s="78"/>
      <c r="D845" s="78"/>
      <c r="E845" s="78"/>
      <c r="F845" s="78"/>
      <c r="G845" s="78"/>
      <c r="H845" s="78"/>
      <c r="I845" s="78"/>
      <c r="J845" s="78"/>
      <c r="K845" s="78"/>
      <c r="L845" s="78"/>
      <c r="M845" s="78"/>
      <c r="N845" s="78"/>
      <c r="O845" s="78"/>
      <c r="P845" s="78"/>
      <c r="Q845" s="78"/>
      <c r="R845" s="78"/>
      <c r="S845" s="78"/>
      <c r="T845" s="78"/>
      <c r="U845" s="78"/>
      <c r="V845" s="78"/>
      <c r="W845" s="78"/>
      <c r="X845" s="78"/>
      <c r="Y845" s="78"/>
      <c r="Z845" s="78"/>
    </row>
    <row r="846" spans="1:26">
      <c r="A846" s="78"/>
      <c r="B846" s="78"/>
      <c r="C846" s="78"/>
      <c r="D846" s="78"/>
      <c r="E846" s="78"/>
      <c r="F846" s="78"/>
      <c r="G846" s="78"/>
      <c r="H846" s="78"/>
      <c r="I846" s="78"/>
      <c r="J846" s="78"/>
      <c r="K846" s="78"/>
      <c r="L846" s="78"/>
      <c r="M846" s="78"/>
      <c r="N846" s="78"/>
      <c r="O846" s="78"/>
      <c r="P846" s="78"/>
      <c r="Q846" s="78"/>
      <c r="R846" s="78"/>
      <c r="S846" s="78"/>
      <c r="T846" s="78"/>
      <c r="U846" s="78"/>
      <c r="V846" s="78"/>
      <c r="W846" s="78"/>
      <c r="X846" s="78"/>
      <c r="Y846" s="78"/>
      <c r="Z846" s="78"/>
    </row>
    <row r="847" spans="1:26">
      <c r="A847" s="78"/>
      <c r="B847" s="78"/>
      <c r="C847" s="78"/>
      <c r="D847" s="78"/>
      <c r="E847" s="78"/>
      <c r="F847" s="78"/>
      <c r="G847" s="78"/>
      <c r="H847" s="78"/>
      <c r="I847" s="78"/>
      <c r="J847" s="78"/>
      <c r="K847" s="78"/>
      <c r="L847" s="78"/>
      <c r="M847" s="78"/>
      <c r="N847" s="78"/>
      <c r="O847" s="78"/>
      <c r="P847" s="78"/>
      <c r="Q847" s="78"/>
      <c r="R847" s="78"/>
      <c r="S847" s="78"/>
      <c r="T847" s="78"/>
      <c r="U847" s="78"/>
      <c r="V847" s="78"/>
      <c r="W847" s="78"/>
      <c r="X847" s="78"/>
      <c r="Y847" s="78"/>
      <c r="Z847" s="78"/>
    </row>
    <row r="848" spans="1:26">
      <c r="A848" s="78"/>
      <c r="B848" s="78"/>
      <c r="C848" s="78"/>
      <c r="D848" s="78"/>
      <c r="E848" s="78"/>
      <c r="F848" s="78"/>
      <c r="G848" s="78"/>
      <c r="H848" s="78"/>
      <c r="I848" s="78"/>
      <c r="J848" s="78"/>
      <c r="K848" s="78"/>
      <c r="L848" s="78"/>
      <c r="M848" s="78"/>
      <c r="N848" s="78"/>
      <c r="O848" s="78"/>
      <c r="P848" s="78"/>
      <c r="Q848" s="78"/>
      <c r="R848" s="78"/>
      <c r="S848" s="78"/>
      <c r="T848" s="78"/>
      <c r="U848" s="78"/>
      <c r="V848" s="78"/>
      <c r="W848" s="78"/>
      <c r="X848" s="78"/>
      <c r="Y848" s="78"/>
      <c r="Z848" s="78"/>
    </row>
    <row r="849" spans="1:26">
      <c r="A849" s="78"/>
      <c r="B849" s="78"/>
      <c r="C849" s="78"/>
      <c r="D849" s="78"/>
      <c r="E849" s="78"/>
      <c r="F849" s="78"/>
      <c r="G849" s="78"/>
      <c r="H849" s="78"/>
      <c r="I849" s="78"/>
      <c r="J849" s="78"/>
      <c r="K849" s="78"/>
      <c r="L849" s="78"/>
      <c r="M849" s="78"/>
      <c r="N849" s="78"/>
      <c r="O849" s="78"/>
      <c r="P849" s="78"/>
      <c r="Q849" s="78"/>
      <c r="R849" s="78"/>
      <c r="S849" s="78"/>
      <c r="T849" s="78"/>
      <c r="U849" s="78"/>
      <c r="V849" s="78"/>
      <c r="W849" s="78"/>
      <c r="X849" s="78"/>
      <c r="Y849" s="78"/>
      <c r="Z849" s="78"/>
    </row>
    <row r="850" spans="1:26">
      <c r="A850" s="78"/>
      <c r="B850" s="78"/>
      <c r="C850" s="78"/>
      <c r="D850" s="78"/>
      <c r="E850" s="78"/>
      <c r="F850" s="78"/>
      <c r="G850" s="78"/>
      <c r="H850" s="78"/>
      <c r="I850" s="78"/>
      <c r="J850" s="78"/>
      <c r="K850" s="78"/>
      <c r="L850" s="78"/>
      <c r="M850" s="78"/>
      <c r="N850" s="78"/>
      <c r="O850" s="78"/>
      <c r="P850" s="78"/>
      <c r="Q850" s="78"/>
      <c r="R850" s="78"/>
      <c r="S850" s="78"/>
      <c r="T850" s="78"/>
      <c r="U850" s="78"/>
      <c r="V850" s="78"/>
      <c r="W850" s="78"/>
      <c r="X850" s="78"/>
      <c r="Y850" s="78"/>
      <c r="Z850" s="78"/>
    </row>
    <row r="851" spans="1:26">
      <c r="A851" s="78"/>
      <c r="B851" s="78"/>
      <c r="C851" s="78"/>
      <c r="D851" s="78"/>
      <c r="E851" s="78"/>
      <c r="F851" s="78"/>
      <c r="G851" s="78"/>
      <c r="H851" s="78"/>
      <c r="I851" s="78"/>
      <c r="J851" s="78"/>
      <c r="K851" s="78"/>
      <c r="L851" s="78"/>
      <c r="M851" s="78"/>
      <c r="N851" s="78"/>
      <c r="O851" s="78"/>
      <c r="P851" s="78"/>
      <c r="Q851" s="78"/>
      <c r="R851" s="78"/>
      <c r="S851" s="78"/>
      <c r="T851" s="78"/>
      <c r="U851" s="78"/>
      <c r="V851" s="78"/>
      <c r="W851" s="78"/>
      <c r="X851" s="78"/>
      <c r="Y851" s="78"/>
      <c r="Z851" s="78"/>
    </row>
    <row r="852" spans="1:26">
      <c r="A852" s="78"/>
      <c r="B852" s="78"/>
      <c r="C852" s="78"/>
      <c r="D852" s="78"/>
      <c r="E852" s="78"/>
      <c r="F852" s="78"/>
      <c r="G852" s="78"/>
      <c r="H852" s="78"/>
      <c r="I852" s="78"/>
      <c r="J852" s="78"/>
      <c r="K852" s="78"/>
      <c r="L852" s="78"/>
      <c r="M852" s="78"/>
      <c r="N852" s="78"/>
      <c r="O852" s="78"/>
      <c r="P852" s="78"/>
      <c r="Q852" s="78"/>
      <c r="R852" s="78"/>
      <c r="S852" s="78"/>
      <c r="T852" s="78"/>
      <c r="U852" s="78"/>
      <c r="V852" s="78"/>
      <c r="W852" s="78"/>
      <c r="X852" s="78"/>
      <c r="Y852" s="78"/>
      <c r="Z852" s="78"/>
    </row>
    <row r="853" spans="1:26">
      <c r="A853" s="78"/>
      <c r="B853" s="78"/>
      <c r="C853" s="78"/>
      <c r="D853" s="78"/>
      <c r="E853" s="78"/>
      <c r="F853" s="78"/>
      <c r="G853" s="78"/>
      <c r="H853" s="78"/>
      <c r="I853" s="78"/>
      <c r="J853" s="78"/>
      <c r="K853" s="78"/>
      <c r="L853" s="78"/>
      <c r="M853" s="78"/>
      <c r="N853" s="78"/>
      <c r="O853" s="78"/>
      <c r="P853" s="78"/>
      <c r="Q853" s="78"/>
      <c r="R853" s="78"/>
      <c r="S853" s="78"/>
      <c r="T853" s="78"/>
      <c r="U853" s="78"/>
      <c r="V853" s="78"/>
      <c r="W853" s="78"/>
      <c r="X853" s="78"/>
      <c r="Y853" s="78"/>
      <c r="Z853" s="78"/>
    </row>
    <row r="854" spans="1:26">
      <c r="A854" s="78"/>
      <c r="B854" s="78"/>
      <c r="C854" s="78"/>
      <c r="D854" s="78"/>
      <c r="E854" s="78"/>
      <c r="F854" s="78"/>
      <c r="G854" s="78"/>
      <c r="H854" s="78"/>
      <c r="I854" s="78"/>
      <c r="J854" s="78"/>
      <c r="K854" s="78"/>
      <c r="L854" s="78"/>
      <c r="M854" s="78"/>
      <c r="N854" s="78"/>
      <c r="O854" s="78"/>
      <c r="P854" s="78"/>
      <c r="Q854" s="78"/>
      <c r="R854" s="78"/>
      <c r="S854" s="78"/>
      <c r="T854" s="78"/>
      <c r="U854" s="78"/>
      <c r="V854" s="78"/>
      <c r="W854" s="78"/>
      <c r="X854" s="78"/>
      <c r="Y854" s="78"/>
      <c r="Z854" s="78"/>
    </row>
    <row r="855" spans="1:26">
      <c r="A855" s="78"/>
      <c r="B855" s="78"/>
      <c r="C855" s="78"/>
      <c r="D855" s="78"/>
      <c r="E855" s="78"/>
      <c r="F855" s="78"/>
      <c r="G855" s="78"/>
      <c r="H855" s="78"/>
      <c r="I855" s="78"/>
      <c r="J855" s="78"/>
      <c r="K855" s="78"/>
      <c r="L855" s="78"/>
      <c r="M855" s="78"/>
      <c r="N855" s="78"/>
      <c r="O855" s="78"/>
      <c r="P855" s="78"/>
      <c r="Q855" s="78"/>
      <c r="R855" s="78"/>
      <c r="S855" s="78"/>
      <c r="T855" s="78"/>
      <c r="U855" s="78"/>
      <c r="V855" s="78"/>
      <c r="W855" s="78"/>
      <c r="X855" s="78"/>
      <c r="Y855" s="78"/>
      <c r="Z855" s="78"/>
    </row>
    <row r="856" spans="1:26">
      <c r="A856" s="78"/>
      <c r="B856" s="78"/>
      <c r="C856" s="78"/>
      <c r="D856" s="78"/>
      <c r="E856" s="78"/>
      <c r="F856" s="78"/>
      <c r="G856" s="78"/>
      <c r="H856" s="78"/>
      <c r="I856" s="78"/>
      <c r="J856" s="78"/>
      <c r="K856" s="78"/>
      <c r="L856" s="78"/>
      <c r="M856" s="78"/>
      <c r="N856" s="78"/>
      <c r="O856" s="78"/>
      <c r="P856" s="78"/>
      <c r="Q856" s="78"/>
      <c r="R856" s="78"/>
      <c r="S856" s="78"/>
      <c r="T856" s="78"/>
      <c r="U856" s="78"/>
      <c r="V856" s="78"/>
      <c r="W856" s="78"/>
      <c r="X856" s="78"/>
      <c r="Y856" s="78"/>
      <c r="Z856" s="78"/>
    </row>
    <row r="857" spans="1:26">
      <c r="A857" s="78"/>
      <c r="B857" s="78"/>
      <c r="C857" s="78"/>
      <c r="D857" s="78"/>
      <c r="E857" s="78"/>
      <c r="F857" s="78"/>
      <c r="G857" s="78"/>
      <c r="H857" s="78"/>
      <c r="I857" s="78"/>
      <c r="J857" s="78"/>
      <c r="K857" s="78"/>
      <c r="L857" s="78"/>
      <c r="M857" s="78"/>
      <c r="N857" s="78"/>
      <c r="O857" s="78"/>
      <c r="P857" s="78"/>
      <c r="Q857" s="78"/>
      <c r="R857" s="78"/>
      <c r="S857" s="78"/>
      <c r="T857" s="78"/>
      <c r="U857" s="78"/>
      <c r="V857" s="78"/>
      <c r="W857" s="78"/>
      <c r="X857" s="78"/>
      <c r="Y857" s="78"/>
      <c r="Z857" s="78"/>
    </row>
    <row r="858" spans="1:26">
      <c r="A858" s="78"/>
      <c r="B858" s="78"/>
      <c r="C858" s="78"/>
      <c r="D858" s="78"/>
      <c r="E858" s="78"/>
      <c r="F858" s="78"/>
      <c r="G858" s="78"/>
      <c r="H858" s="78"/>
      <c r="I858" s="78"/>
      <c r="J858" s="78"/>
      <c r="K858" s="78"/>
      <c r="L858" s="78"/>
      <c r="M858" s="78"/>
      <c r="N858" s="78"/>
      <c r="O858" s="78"/>
      <c r="P858" s="78"/>
      <c r="Q858" s="78"/>
      <c r="R858" s="78"/>
      <c r="S858" s="78"/>
      <c r="T858" s="78"/>
      <c r="U858" s="78"/>
      <c r="V858" s="78"/>
      <c r="W858" s="78"/>
      <c r="X858" s="78"/>
      <c r="Y858" s="78"/>
      <c r="Z858" s="78"/>
    </row>
  </sheetData>
  <mergeCells count="3">
    <mergeCell ref="C73:E73"/>
    <mergeCell ref="N207:N208"/>
    <mergeCell ref="O207:O20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487ED8-9560-7243-B529-CE942E572050}">
  <dimension ref="A1:M289"/>
  <sheetViews>
    <sheetView rightToLeft="1" zoomScale="162" workbookViewId="0">
      <selection activeCell="M258" sqref="M25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2194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104" t="s">
        <v>498</v>
      </c>
      <c r="B3" s="102"/>
      <c r="C3" s="102"/>
      <c r="D3" s="102"/>
      <c r="E3" s="102"/>
      <c r="F3" s="102"/>
      <c r="G3" s="102"/>
      <c r="H3" s="103"/>
    </row>
    <row r="4" spans="1:8">
      <c r="A4" s="7" t="s">
        <v>499</v>
      </c>
      <c r="H4" s="8"/>
    </row>
    <row r="5" spans="1:8">
      <c r="A5" s="7" t="s">
        <v>500</v>
      </c>
      <c r="H5" s="8"/>
    </row>
    <row r="6" spans="1:8">
      <c r="A6" s="7" t="s">
        <v>508</v>
      </c>
      <c r="H6" s="8"/>
    </row>
    <row r="7" spans="1:8">
      <c r="A7" s="7" t="s">
        <v>509</v>
      </c>
      <c r="H7" s="8"/>
    </row>
    <row r="8" spans="1:8" ht="17" thickBot="1">
      <c r="A8" s="9" t="s">
        <v>501</v>
      </c>
      <c r="B8" s="10"/>
      <c r="C8" s="10"/>
      <c r="D8" s="10"/>
      <c r="E8" s="10"/>
      <c r="F8" s="10"/>
      <c r="G8" s="10"/>
      <c r="H8" s="11"/>
    </row>
    <row r="10" spans="1:8">
      <c r="A10" s="105" t="s">
        <v>502</v>
      </c>
      <c r="B10" s="105"/>
      <c r="C10" s="105"/>
      <c r="D10" s="105"/>
      <c r="E10" s="105"/>
      <c r="F10" s="105"/>
      <c r="G10" s="105"/>
      <c r="H10" s="105"/>
    </row>
    <row r="11" spans="1:8">
      <c r="A11" s="1" t="s">
        <v>503</v>
      </c>
    </row>
    <row r="12" spans="1:8">
      <c r="A12" s="1" t="s">
        <v>504</v>
      </c>
    </row>
    <row r="14" spans="1:8">
      <c r="A14" s="24"/>
      <c r="B14" s="24" t="s">
        <v>505</v>
      </c>
      <c r="C14" s="24" t="s">
        <v>505</v>
      </c>
    </row>
    <row r="15" spans="1:8">
      <c r="A15" s="24" t="s">
        <v>177</v>
      </c>
      <c r="B15" s="24" t="s">
        <v>506</v>
      </c>
      <c r="C15" s="24" t="s">
        <v>507</v>
      </c>
    </row>
    <row r="16" spans="1:8">
      <c r="A16" s="24">
        <v>1</v>
      </c>
      <c r="B16" s="24">
        <v>600</v>
      </c>
      <c r="C16" s="24">
        <v>400</v>
      </c>
    </row>
    <row r="17" spans="1:8">
      <c r="A17" s="24">
        <v>2</v>
      </c>
      <c r="B17" s="24">
        <v>900</v>
      </c>
      <c r="C17" s="24">
        <v>780</v>
      </c>
    </row>
    <row r="18" spans="1:8">
      <c r="A18" s="24">
        <v>3</v>
      </c>
      <c r="B18" s="24">
        <v>1180</v>
      </c>
      <c r="C18" s="24">
        <v>1130</v>
      </c>
    </row>
    <row r="19" spans="1:8">
      <c r="A19" s="24">
        <v>4</v>
      </c>
      <c r="B19" s="24">
        <v>1420</v>
      </c>
      <c r="C19" s="24">
        <v>1330</v>
      </c>
    </row>
    <row r="20" spans="1:8">
      <c r="A20" s="24">
        <v>5</v>
      </c>
      <c r="B20" s="24">
        <v>1620</v>
      </c>
      <c r="C20" s="24">
        <v>1430</v>
      </c>
    </row>
    <row r="21" spans="1:8">
      <c r="A21" s="24">
        <v>6</v>
      </c>
      <c r="B21" s="24">
        <v>1600</v>
      </c>
      <c r="C21" s="24">
        <v>1430</v>
      </c>
    </row>
    <row r="23" spans="1:8">
      <c r="A23" s="12" t="s">
        <v>554</v>
      </c>
      <c r="B23" s="12"/>
      <c r="C23" s="12"/>
      <c r="D23" s="12"/>
      <c r="E23" s="12"/>
      <c r="F23" s="12"/>
      <c r="G23" s="12"/>
      <c r="H23" s="12"/>
    </row>
    <row r="24" spans="1:8">
      <c r="A24" s="1" t="s">
        <v>2195</v>
      </c>
      <c r="B24" s="12"/>
      <c r="C24" s="12"/>
      <c r="D24" s="12"/>
      <c r="E24" s="12"/>
      <c r="F24" s="12"/>
      <c r="G24" s="12"/>
      <c r="H24" s="12"/>
    </row>
    <row r="25" spans="1:8">
      <c r="A25" s="1" t="s">
        <v>2196</v>
      </c>
      <c r="B25" s="12"/>
      <c r="C25" s="12"/>
      <c r="D25" s="12"/>
      <c r="E25" s="12"/>
      <c r="F25" s="12"/>
      <c r="G25" s="12"/>
      <c r="H25" s="12"/>
    </row>
    <row r="26" spans="1:8">
      <c r="A26" s="1" t="s">
        <v>2197</v>
      </c>
      <c r="B26" s="12"/>
      <c r="C26" s="12"/>
      <c r="D26" s="12"/>
      <c r="E26" s="12"/>
      <c r="F26" s="12"/>
      <c r="G26" s="12"/>
      <c r="H26" s="12"/>
    </row>
    <row r="27" spans="1:8">
      <c r="A27" s="1" t="s">
        <v>587</v>
      </c>
      <c r="B27" s="12"/>
      <c r="C27" s="12"/>
      <c r="D27" s="12"/>
      <c r="E27" s="12"/>
      <c r="F27" s="12"/>
      <c r="G27" s="12"/>
      <c r="H27" s="12"/>
    </row>
    <row r="29" spans="1:8">
      <c r="A29" s="1" t="s">
        <v>511</v>
      </c>
    </row>
    <row r="30" spans="1:8">
      <c r="A30" s="1" t="s">
        <v>512</v>
      </c>
      <c r="C30" s="1" t="s">
        <v>513</v>
      </c>
      <c r="D30" s="1" t="s">
        <v>514</v>
      </c>
    </row>
    <row r="31" spans="1:8">
      <c r="A31" s="1" t="s">
        <v>515</v>
      </c>
      <c r="C31" s="1" t="s">
        <v>517</v>
      </c>
      <c r="D31" s="1" t="s">
        <v>516</v>
      </c>
    </row>
    <row r="33" spans="1:8">
      <c r="D33" s="24" t="s">
        <v>558</v>
      </c>
      <c r="E33" s="24" t="s">
        <v>558</v>
      </c>
    </row>
    <row r="34" spans="1:8">
      <c r="A34" s="24" t="s">
        <v>555</v>
      </c>
      <c r="B34" s="24" t="s">
        <v>505</v>
      </c>
      <c r="C34" s="24" t="s">
        <v>505</v>
      </c>
      <c r="D34" s="24" t="s">
        <v>556</v>
      </c>
      <c r="E34" s="24" t="s">
        <v>556</v>
      </c>
    </row>
    <row r="35" spans="1:8">
      <c r="A35" s="24" t="s">
        <v>177</v>
      </c>
      <c r="B35" s="24" t="s">
        <v>506</v>
      </c>
      <c r="C35" s="24" t="s">
        <v>507</v>
      </c>
      <c r="D35" s="24" t="s">
        <v>506</v>
      </c>
      <c r="E35" s="24" t="s">
        <v>507</v>
      </c>
    </row>
    <row r="36" spans="1:8">
      <c r="A36" s="24">
        <v>0</v>
      </c>
      <c r="B36" s="24">
        <v>0</v>
      </c>
      <c r="C36" s="24">
        <v>0</v>
      </c>
      <c r="D36" s="112"/>
      <c r="E36" s="112"/>
    </row>
    <row r="37" spans="1:8">
      <c r="A37" s="24">
        <v>1</v>
      </c>
      <c r="B37" s="24">
        <v>600</v>
      </c>
      <c r="C37" s="24">
        <v>400</v>
      </c>
      <c r="D37" s="24">
        <f>B37-B36</f>
        <v>600</v>
      </c>
      <c r="E37" s="24">
        <f>C37-C36</f>
        <v>400</v>
      </c>
    </row>
    <row r="38" spans="1:8">
      <c r="A38" s="24">
        <v>2</v>
      </c>
      <c r="B38" s="24">
        <v>900</v>
      </c>
      <c r="C38" s="24">
        <v>780</v>
      </c>
      <c r="D38" s="24">
        <f>B38-B37</f>
        <v>300</v>
      </c>
      <c r="E38" s="24">
        <f>C38-C37</f>
        <v>380</v>
      </c>
    </row>
    <row r="39" spans="1:8">
      <c r="A39" s="24">
        <v>3</v>
      </c>
      <c r="B39" s="24">
        <v>1180</v>
      </c>
      <c r="C39" s="24">
        <v>1130</v>
      </c>
      <c r="D39" s="24">
        <f>B39-B38</f>
        <v>280</v>
      </c>
      <c r="E39" s="24">
        <f t="shared" ref="E39:E42" si="0">C39-C38</f>
        <v>350</v>
      </c>
    </row>
    <row r="40" spans="1:8">
      <c r="A40" s="24">
        <v>4</v>
      </c>
      <c r="B40" s="24">
        <v>1420</v>
      </c>
      <c r="C40" s="24">
        <v>1330</v>
      </c>
      <c r="D40" s="24">
        <f>B40-B39</f>
        <v>240</v>
      </c>
      <c r="E40" s="24">
        <f t="shared" si="0"/>
        <v>200</v>
      </c>
    </row>
    <row r="41" spans="1:8">
      <c r="A41" s="24">
        <v>5</v>
      </c>
      <c r="B41" s="24">
        <v>1620</v>
      </c>
      <c r="C41" s="24">
        <v>1430</v>
      </c>
      <c r="D41" s="24">
        <f>B41-B40</f>
        <v>200</v>
      </c>
      <c r="E41" s="24">
        <f t="shared" si="0"/>
        <v>100</v>
      </c>
    </row>
    <row r="42" spans="1:8">
      <c r="A42" s="24">
        <v>6</v>
      </c>
      <c r="B42" s="24">
        <v>1600</v>
      </c>
      <c r="C42" s="24">
        <v>1430</v>
      </c>
      <c r="D42" s="24">
        <f>B42-B41</f>
        <v>-20</v>
      </c>
      <c r="E42" s="24">
        <f t="shared" si="0"/>
        <v>0</v>
      </c>
    </row>
    <row r="44" spans="1:8">
      <c r="A44" s="12" t="s">
        <v>510</v>
      </c>
      <c r="B44" s="12"/>
      <c r="C44" s="12"/>
      <c r="D44" s="12"/>
      <c r="E44" s="12"/>
      <c r="F44" s="12"/>
      <c r="G44" s="12"/>
      <c r="H44" s="12"/>
    </row>
    <row r="46" spans="1:8">
      <c r="A46" s="1" t="s">
        <v>511</v>
      </c>
    </row>
    <row r="47" spans="1:8">
      <c r="A47" s="1" t="s">
        <v>512</v>
      </c>
      <c r="C47" s="1" t="s">
        <v>513</v>
      </c>
      <c r="D47" s="1" t="s">
        <v>514</v>
      </c>
    </row>
    <row r="48" spans="1:8">
      <c r="A48" s="1" t="s">
        <v>515</v>
      </c>
      <c r="C48" s="1" t="s">
        <v>518</v>
      </c>
      <c r="D48" s="1" t="s">
        <v>516</v>
      </c>
    </row>
    <row r="50" spans="1:8">
      <c r="B50" s="24" t="s">
        <v>513</v>
      </c>
      <c r="C50" s="24" t="s">
        <v>513</v>
      </c>
      <c r="D50" s="24" t="s">
        <v>559</v>
      </c>
      <c r="E50" s="24" t="s">
        <v>559</v>
      </c>
    </row>
    <row r="51" spans="1:8">
      <c r="A51" s="24" t="s">
        <v>555</v>
      </c>
      <c r="B51" s="24" t="s">
        <v>505</v>
      </c>
      <c r="C51" s="24" t="s">
        <v>505</v>
      </c>
      <c r="D51" s="24" t="s">
        <v>557</v>
      </c>
      <c r="E51" s="24" t="s">
        <v>557</v>
      </c>
    </row>
    <row r="52" spans="1:8">
      <c r="A52" s="24" t="s">
        <v>177</v>
      </c>
      <c r="B52" s="24" t="s">
        <v>506</v>
      </c>
      <c r="C52" s="24" t="s">
        <v>507</v>
      </c>
      <c r="D52" s="24" t="s">
        <v>506</v>
      </c>
      <c r="E52" s="24" t="s">
        <v>507</v>
      </c>
    </row>
    <row r="53" spans="1:8">
      <c r="A53" s="24">
        <v>1</v>
      </c>
      <c r="B53" s="24">
        <v>600</v>
      </c>
      <c r="C53" s="24">
        <v>400</v>
      </c>
      <c r="D53" s="24">
        <f>B53/A53</f>
        <v>600</v>
      </c>
      <c r="E53" s="24">
        <f>C53/A53</f>
        <v>400</v>
      </c>
    </row>
    <row r="54" spans="1:8">
      <c r="A54" s="24">
        <v>2</v>
      </c>
      <c r="B54" s="24">
        <v>900</v>
      </c>
      <c r="C54" s="24">
        <v>780</v>
      </c>
      <c r="D54" s="24">
        <f t="shared" ref="D54:D58" si="1">B54/A54</f>
        <v>450</v>
      </c>
      <c r="E54" s="24">
        <f t="shared" ref="E54:E58" si="2">C54/A54</f>
        <v>390</v>
      </c>
    </row>
    <row r="55" spans="1:8">
      <c r="A55" s="24">
        <v>3</v>
      </c>
      <c r="B55" s="24">
        <v>1180</v>
      </c>
      <c r="C55" s="24">
        <v>1130</v>
      </c>
      <c r="D55" s="106">
        <f>B55/A55</f>
        <v>393.33333333333331</v>
      </c>
      <c r="E55" s="106">
        <f>C55/A55</f>
        <v>376.66666666666669</v>
      </c>
    </row>
    <row r="56" spans="1:8">
      <c r="A56" s="24">
        <v>4</v>
      </c>
      <c r="B56" s="24">
        <v>1420</v>
      </c>
      <c r="C56" s="24">
        <v>1330</v>
      </c>
      <c r="D56" s="24">
        <f t="shared" si="1"/>
        <v>355</v>
      </c>
      <c r="E56" s="24">
        <f t="shared" si="2"/>
        <v>332.5</v>
      </c>
    </row>
    <row r="57" spans="1:8">
      <c r="A57" s="24">
        <v>5</v>
      </c>
      <c r="B57" s="24">
        <v>1620</v>
      </c>
      <c r="C57" s="24">
        <v>1430</v>
      </c>
      <c r="D57" s="24">
        <f t="shared" si="1"/>
        <v>324</v>
      </c>
      <c r="E57" s="24">
        <f t="shared" si="2"/>
        <v>286</v>
      </c>
    </row>
    <row r="58" spans="1:8">
      <c r="A58" s="24">
        <v>6</v>
      </c>
      <c r="B58" s="24">
        <v>1600</v>
      </c>
      <c r="C58" s="24">
        <v>1430</v>
      </c>
      <c r="D58" s="106">
        <f t="shared" si="1"/>
        <v>266.66666666666669</v>
      </c>
      <c r="E58" s="106">
        <f t="shared" si="2"/>
        <v>238.33333333333334</v>
      </c>
    </row>
    <row r="60" spans="1:8">
      <c r="A60" s="12" t="s">
        <v>519</v>
      </c>
      <c r="B60" s="12"/>
      <c r="C60" s="12"/>
      <c r="D60" s="12"/>
      <c r="E60" s="12"/>
      <c r="F60" s="12"/>
      <c r="G60" s="12"/>
      <c r="H60" s="12"/>
    </row>
    <row r="61" spans="1:8">
      <c r="A61" s="1" t="s">
        <v>2198</v>
      </c>
    </row>
    <row r="62" spans="1:8">
      <c r="A62" s="1" t="s">
        <v>2199</v>
      </c>
    </row>
    <row r="63" spans="1:8">
      <c r="A63" s="1" t="s">
        <v>520</v>
      </c>
    </row>
    <row r="64" spans="1:8">
      <c r="A64" s="1" t="s">
        <v>521</v>
      </c>
    </row>
    <row r="65" spans="1:11">
      <c r="G65" s="75" t="s">
        <v>2200</v>
      </c>
      <c r="H65" s="157"/>
      <c r="I65" s="157"/>
    </row>
    <row r="66" spans="1:11">
      <c r="D66" s="24" t="s">
        <v>558</v>
      </c>
      <c r="E66" s="24" t="s">
        <v>558</v>
      </c>
      <c r="G66" s="1" t="s">
        <v>588</v>
      </c>
      <c r="I66" s="1">
        <v>10</v>
      </c>
    </row>
    <row r="67" spans="1:11">
      <c r="A67" s="24" t="s">
        <v>555</v>
      </c>
      <c r="B67" s="24" t="s">
        <v>505</v>
      </c>
      <c r="C67" s="24" t="s">
        <v>505</v>
      </c>
      <c r="D67" s="24" t="s">
        <v>556</v>
      </c>
      <c r="E67" s="24" t="s">
        <v>556</v>
      </c>
      <c r="G67" s="1" t="s">
        <v>589</v>
      </c>
      <c r="I67" s="1">
        <v>10</v>
      </c>
    </row>
    <row r="68" spans="1:11">
      <c r="A68" s="24" t="s">
        <v>177</v>
      </c>
      <c r="B68" s="24" t="s">
        <v>506</v>
      </c>
      <c r="C68" s="24" t="s">
        <v>507</v>
      </c>
      <c r="D68" s="24" t="s">
        <v>506</v>
      </c>
      <c r="E68" s="24" t="s">
        <v>507</v>
      </c>
      <c r="G68" s="1" t="s">
        <v>590</v>
      </c>
      <c r="I68" s="1">
        <v>20</v>
      </c>
    </row>
    <row r="69" spans="1:11">
      <c r="A69" s="24">
        <v>1</v>
      </c>
      <c r="B69" s="24">
        <v>600</v>
      </c>
      <c r="C69" s="24">
        <v>400</v>
      </c>
      <c r="D69" s="24">
        <f>B69</f>
        <v>600</v>
      </c>
      <c r="E69" s="24">
        <f>C69</f>
        <v>400</v>
      </c>
    </row>
    <row r="70" spans="1:11">
      <c r="A70" s="24">
        <v>2</v>
      </c>
      <c r="B70" s="24">
        <v>900</v>
      </c>
      <c r="C70" s="24">
        <v>780</v>
      </c>
      <c r="D70" s="24">
        <f>B70-B69</f>
        <v>300</v>
      </c>
      <c r="E70" s="24">
        <f>C70-C69</f>
        <v>380</v>
      </c>
      <c r="G70" s="1" t="s">
        <v>2201</v>
      </c>
    </row>
    <row r="71" spans="1:11">
      <c r="A71" s="24">
        <v>3</v>
      </c>
      <c r="B71" s="24">
        <v>1180</v>
      </c>
      <c r="C71" s="24">
        <v>1130</v>
      </c>
      <c r="D71" s="24">
        <f t="shared" ref="D71:E74" si="3">B71-B70</f>
        <v>280</v>
      </c>
      <c r="E71" s="24">
        <f t="shared" si="3"/>
        <v>350</v>
      </c>
      <c r="G71" s="1" t="s">
        <v>2202</v>
      </c>
    </row>
    <row r="72" spans="1:11">
      <c r="A72" s="24">
        <v>4</v>
      </c>
      <c r="B72" s="24">
        <v>1420</v>
      </c>
      <c r="C72" s="24">
        <v>1330</v>
      </c>
      <c r="D72" s="24">
        <f t="shared" si="3"/>
        <v>240</v>
      </c>
      <c r="E72" s="24">
        <f t="shared" si="3"/>
        <v>200</v>
      </c>
      <c r="G72" s="1" t="s">
        <v>2203</v>
      </c>
    </row>
    <row r="73" spans="1:11">
      <c r="A73" s="24">
        <v>5</v>
      </c>
      <c r="B73" s="24">
        <v>1620</v>
      </c>
      <c r="C73" s="24">
        <v>1430</v>
      </c>
      <c r="D73" s="24">
        <f t="shared" si="3"/>
        <v>200</v>
      </c>
      <c r="E73" s="24">
        <f t="shared" si="3"/>
        <v>100</v>
      </c>
      <c r="G73" s="1" t="s">
        <v>2204</v>
      </c>
    </row>
    <row r="74" spans="1:11">
      <c r="A74" s="24">
        <v>6</v>
      </c>
      <c r="B74" s="24">
        <v>1600</v>
      </c>
      <c r="C74" s="24">
        <v>1430</v>
      </c>
      <c r="D74" s="24">
        <f t="shared" si="3"/>
        <v>-20</v>
      </c>
      <c r="E74" s="24">
        <f t="shared" si="3"/>
        <v>0</v>
      </c>
      <c r="G74" s="1" t="s">
        <v>2205</v>
      </c>
    </row>
    <row r="75" spans="1:11">
      <c r="G75" s="1" t="s">
        <v>2206</v>
      </c>
    </row>
    <row r="76" spans="1:11">
      <c r="G76" s="1" t="s">
        <v>2207</v>
      </c>
    </row>
    <row r="78" spans="1:11">
      <c r="B78" s="224" t="s">
        <v>506</v>
      </c>
      <c r="C78" s="224" t="s">
        <v>506</v>
      </c>
      <c r="D78" s="224" t="s">
        <v>506</v>
      </c>
      <c r="E78" s="224" t="s">
        <v>506</v>
      </c>
      <c r="F78" s="224" t="s">
        <v>506</v>
      </c>
      <c r="G78" s="224" t="s">
        <v>506</v>
      </c>
      <c r="H78" s="224" t="s">
        <v>506</v>
      </c>
      <c r="I78" s="224" t="s">
        <v>506</v>
      </c>
      <c r="J78" s="224" t="s">
        <v>506</v>
      </c>
      <c r="K78" s="224" t="s">
        <v>506</v>
      </c>
    </row>
    <row r="79" spans="1:11">
      <c r="B79" s="225">
        <v>1</v>
      </c>
      <c r="C79" s="225">
        <v>2</v>
      </c>
      <c r="D79" s="225">
        <f>C79+1</f>
        <v>3</v>
      </c>
      <c r="E79" s="225">
        <f t="shared" ref="E79:J79" si="4">D79+1</f>
        <v>4</v>
      </c>
      <c r="F79" s="225">
        <f t="shared" si="4"/>
        <v>5</v>
      </c>
      <c r="G79" s="225">
        <f t="shared" si="4"/>
        <v>6</v>
      </c>
      <c r="H79" s="225">
        <f t="shared" si="4"/>
        <v>7</v>
      </c>
      <c r="I79" s="225">
        <f t="shared" si="4"/>
        <v>8</v>
      </c>
      <c r="J79" s="225">
        <f t="shared" si="4"/>
        <v>9</v>
      </c>
      <c r="K79" s="225">
        <f>J79+1</f>
        <v>10</v>
      </c>
    </row>
    <row r="80" spans="1:11">
      <c r="A80" s="24">
        <v>1</v>
      </c>
      <c r="B80" s="21">
        <f t="shared" ref="B80:B85" si="5">D69</f>
        <v>600</v>
      </c>
      <c r="C80" s="21">
        <f>B80</f>
        <v>600</v>
      </c>
      <c r="D80" s="21">
        <f t="shared" ref="D80:K80" si="6">C80</f>
        <v>600</v>
      </c>
      <c r="E80" s="21">
        <f t="shared" si="6"/>
        <v>600</v>
      </c>
      <c r="F80" s="21">
        <f t="shared" si="6"/>
        <v>600</v>
      </c>
      <c r="G80" s="21">
        <f t="shared" si="6"/>
        <v>600</v>
      </c>
      <c r="H80" s="21">
        <f t="shared" si="6"/>
        <v>600</v>
      </c>
      <c r="I80" s="21">
        <f t="shared" si="6"/>
        <v>600</v>
      </c>
      <c r="J80" s="21">
        <f t="shared" si="6"/>
        <v>600</v>
      </c>
      <c r="K80" s="21">
        <f t="shared" si="6"/>
        <v>600</v>
      </c>
    </row>
    <row r="81" spans="1:11">
      <c r="A81" s="24">
        <v>2</v>
      </c>
      <c r="B81" s="21">
        <f t="shared" si="5"/>
        <v>300</v>
      </c>
      <c r="C81" s="21">
        <f t="shared" ref="C81:K85" si="7">B81</f>
        <v>300</v>
      </c>
      <c r="D81" s="21">
        <f t="shared" si="7"/>
        <v>300</v>
      </c>
      <c r="E81" s="21">
        <f t="shared" si="7"/>
        <v>300</v>
      </c>
      <c r="F81" s="21">
        <f t="shared" si="7"/>
        <v>300</v>
      </c>
      <c r="G81" s="21">
        <f t="shared" si="7"/>
        <v>300</v>
      </c>
      <c r="H81" s="21">
        <f t="shared" si="7"/>
        <v>300</v>
      </c>
      <c r="I81" s="21">
        <f t="shared" si="7"/>
        <v>300</v>
      </c>
      <c r="J81" s="21">
        <f t="shared" si="7"/>
        <v>300</v>
      </c>
      <c r="K81" s="21">
        <f t="shared" si="7"/>
        <v>300</v>
      </c>
    </row>
    <row r="82" spans="1:11">
      <c r="A82" s="24">
        <v>3</v>
      </c>
      <c r="B82" s="21">
        <f t="shared" si="5"/>
        <v>280</v>
      </c>
      <c r="C82" s="21">
        <f t="shared" si="7"/>
        <v>280</v>
      </c>
      <c r="D82" s="21">
        <f t="shared" si="7"/>
        <v>280</v>
      </c>
      <c r="E82" s="21">
        <f t="shared" si="7"/>
        <v>280</v>
      </c>
      <c r="F82" s="21">
        <f t="shared" si="7"/>
        <v>280</v>
      </c>
      <c r="G82" s="21">
        <f t="shared" si="7"/>
        <v>280</v>
      </c>
      <c r="H82" s="21">
        <f t="shared" si="7"/>
        <v>280</v>
      </c>
      <c r="I82" s="21">
        <f t="shared" si="7"/>
        <v>280</v>
      </c>
      <c r="J82" s="21">
        <f t="shared" si="7"/>
        <v>280</v>
      </c>
      <c r="K82" s="21">
        <f t="shared" si="7"/>
        <v>280</v>
      </c>
    </row>
    <row r="83" spans="1:11">
      <c r="A83" s="24">
        <v>4</v>
      </c>
      <c r="B83" s="21">
        <f t="shared" si="5"/>
        <v>240</v>
      </c>
      <c r="C83" s="21">
        <f t="shared" si="7"/>
        <v>240</v>
      </c>
      <c r="D83" s="21">
        <f t="shared" si="7"/>
        <v>240</v>
      </c>
      <c r="E83" s="21">
        <f t="shared" si="7"/>
        <v>240</v>
      </c>
      <c r="F83" s="21">
        <f t="shared" si="7"/>
        <v>240</v>
      </c>
      <c r="G83" s="21">
        <f t="shared" si="7"/>
        <v>240</v>
      </c>
      <c r="H83" s="21">
        <f t="shared" si="7"/>
        <v>240</v>
      </c>
      <c r="I83" s="21">
        <f t="shared" si="7"/>
        <v>240</v>
      </c>
      <c r="J83" s="21">
        <f t="shared" si="7"/>
        <v>240</v>
      </c>
      <c r="K83" s="21">
        <f t="shared" si="7"/>
        <v>240</v>
      </c>
    </row>
    <row r="84" spans="1:11">
      <c r="A84" s="24">
        <v>5</v>
      </c>
      <c r="B84" s="21">
        <f t="shared" si="5"/>
        <v>200</v>
      </c>
      <c r="C84" s="21">
        <f t="shared" si="7"/>
        <v>200</v>
      </c>
      <c r="D84" s="21">
        <f t="shared" si="7"/>
        <v>200</v>
      </c>
      <c r="E84" s="21">
        <f t="shared" si="7"/>
        <v>200</v>
      </c>
      <c r="F84" s="21">
        <f t="shared" si="7"/>
        <v>200</v>
      </c>
      <c r="G84" s="21">
        <f t="shared" si="7"/>
        <v>200</v>
      </c>
      <c r="H84" s="21">
        <f t="shared" si="7"/>
        <v>200</v>
      </c>
      <c r="I84" s="21">
        <f t="shared" si="7"/>
        <v>200</v>
      </c>
      <c r="J84" s="21">
        <f t="shared" si="7"/>
        <v>200</v>
      </c>
      <c r="K84" s="21">
        <f t="shared" si="7"/>
        <v>200</v>
      </c>
    </row>
    <row r="85" spans="1:11">
      <c r="A85" s="24">
        <v>6</v>
      </c>
      <c r="B85" s="21">
        <f t="shared" si="5"/>
        <v>-20</v>
      </c>
      <c r="C85" s="21">
        <f t="shared" si="7"/>
        <v>-20</v>
      </c>
      <c r="D85" s="21">
        <f t="shared" si="7"/>
        <v>-20</v>
      </c>
      <c r="E85" s="21">
        <f t="shared" si="7"/>
        <v>-20</v>
      </c>
      <c r="F85" s="21">
        <f t="shared" si="7"/>
        <v>-20</v>
      </c>
      <c r="G85" s="21">
        <f t="shared" si="7"/>
        <v>-20</v>
      </c>
      <c r="H85" s="21">
        <f t="shared" si="7"/>
        <v>-20</v>
      </c>
      <c r="I85" s="21">
        <f t="shared" si="7"/>
        <v>-20</v>
      </c>
      <c r="J85" s="21">
        <f t="shared" si="7"/>
        <v>-20</v>
      </c>
      <c r="K85" s="21">
        <f t="shared" si="7"/>
        <v>-20</v>
      </c>
    </row>
    <row r="87" spans="1:11">
      <c r="B87" s="224" t="s">
        <v>507</v>
      </c>
      <c r="C87" s="224" t="s">
        <v>507</v>
      </c>
      <c r="D87" s="224" t="s">
        <v>507</v>
      </c>
      <c r="E87" s="224" t="s">
        <v>507</v>
      </c>
      <c r="F87" s="224" t="s">
        <v>507</v>
      </c>
      <c r="G87" s="224" t="s">
        <v>507</v>
      </c>
      <c r="H87" s="224" t="s">
        <v>507</v>
      </c>
      <c r="I87" s="224" t="s">
        <v>507</v>
      </c>
      <c r="J87" s="224" t="s">
        <v>507</v>
      </c>
      <c r="K87" s="224" t="s">
        <v>507</v>
      </c>
    </row>
    <row r="88" spans="1:11">
      <c r="B88" s="225">
        <v>1</v>
      </c>
      <c r="C88" s="225">
        <v>2</v>
      </c>
      <c r="D88" s="225">
        <f>C88+1</f>
        <v>3</v>
      </c>
      <c r="E88" s="225">
        <f t="shared" ref="E88:J88" si="8">D88+1</f>
        <v>4</v>
      </c>
      <c r="F88" s="225">
        <f t="shared" si="8"/>
        <v>5</v>
      </c>
      <c r="G88" s="225">
        <f t="shared" si="8"/>
        <v>6</v>
      </c>
      <c r="H88" s="225">
        <f t="shared" si="8"/>
        <v>7</v>
      </c>
      <c r="I88" s="225">
        <f t="shared" si="8"/>
        <v>8</v>
      </c>
      <c r="J88" s="225">
        <f t="shared" si="8"/>
        <v>9</v>
      </c>
      <c r="K88" s="225">
        <f>J88+1</f>
        <v>10</v>
      </c>
    </row>
    <row r="89" spans="1:11">
      <c r="A89" s="24">
        <v>1</v>
      </c>
      <c r="B89" s="21">
        <f>E69</f>
        <v>400</v>
      </c>
      <c r="C89" s="21">
        <f>B89</f>
        <v>400</v>
      </c>
      <c r="D89" s="21">
        <f t="shared" ref="D89:K89" si="9">C89</f>
        <v>400</v>
      </c>
      <c r="E89" s="21">
        <f t="shared" si="9"/>
        <v>400</v>
      </c>
      <c r="F89" s="21">
        <f t="shared" si="9"/>
        <v>400</v>
      </c>
      <c r="G89" s="21">
        <f t="shared" si="9"/>
        <v>400</v>
      </c>
      <c r="H89" s="21">
        <f t="shared" si="9"/>
        <v>400</v>
      </c>
      <c r="I89" s="21">
        <f t="shared" si="9"/>
        <v>400</v>
      </c>
      <c r="J89" s="21">
        <f t="shared" si="9"/>
        <v>400</v>
      </c>
      <c r="K89" s="21">
        <f t="shared" si="9"/>
        <v>400</v>
      </c>
    </row>
    <row r="90" spans="1:11">
      <c r="A90" s="24">
        <v>2</v>
      </c>
      <c r="B90" s="21">
        <f t="shared" ref="B90:B94" si="10">E70</f>
        <v>380</v>
      </c>
      <c r="C90" s="21">
        <f t="shared" ref="C90:K90" si="11">B90</f>
        <v>380</v>
      </c>
      <c r="D90" s="21">
        <f t="shared" si="11"/>
        <v>380</v>
      </c>
      <c r="E90" s="21">
        <f t="shared" si="11"/>
        <v>380</v>
      </c>
      <c r="F90" s="21">
        <f t="shared" si="11"/>
        <v>380</v>
      </c>
      <c r="G90" s="21">
        <f t="shared" si="11"/>
        <v>380</v>
      </c>
      <c r="H90" s="21">
        <f t="shared" si="11"/>
        <v>380</v>
      </c>
      <c r="I90" s="21">
        <f t="shared" si="11"/>
        <v>380</v>
      </c>
      <c r="J90" s="21">
        <f t="shared" si="11"/>
        <v>380</v>
      </c>
      <c r="K90" s="21">
        <f t="shared" si="11"/>
        <v>380</v>
      </c>
    </row>
    <row r="91" spans="1:11">
      <c r="A91" s="24">
        <v>3</v>
      </c>
      <c r="B91" s="21">
        <f t="shared" si="10"/>
        <v>350</v>
      </c>
      <c r="C91" s="21">
        <f t="shared" ref="C91:K91" si="12">B91</f>
        <v>350</v>
      </c>
      <c r="D91" s="21">
        <f t="shared" si="12"/>
        <v>350</v>
      </c>
      <c r="E91" s="21">
        <f t="shared" si="12"/>
        <v>350</v>
      </c>
      <c r="F91" s="21">
        <f t="shared" si="12"/>
        <v>350</v>
      </c>
      <c r="G91" s="21">
        <f t="shared" si="12"/>
        <v>350</v>
      </c>
      <c r="H91" s="21">
        <f t="shared" si="12"/>
        <v>350</v>
      </c>
      <c r="I91" s="21">
        <f t="shared" si="12"/>
        <v>350</v>
      </c>
      <c r="J91" s="21">
        <f t="shared" si="12"/>
        <v>350</v>
      </c>
      <c r="K91" s="21">
        <f t="shared" si="12"/>
        <v>350</v>
      </c>
    </row>
    <row r="92" spans="1:11">
      <c r="A92" s="24">
        <v>4</v>
      </c>
      <c r="B92" s="21">
        <f t="shared" si="10"/>
        <v>200</v>
      </c>
      <c r="C92" s="21">
        <f t="shared" ref="C92:K92" si="13">B92</f>
        <v>200</v>
      </c>
      <c r="D92" s="21">
        <f t="shared" si="13"/>
        <v>200</v>
      </c>
      <c r="E92" s="21">
        <f t="shared" si="13"/>
        <v>200</v>
      </c>
      <c r="F92" s="21">
        <f t="shared" si="13"/>
        <v>200</v>
      </c>
      <c r="G92" s="21">
        <f t="shared" si="13"/>
        <v>200</v>
      </c>
      <c r="H92" s="21">
        <f t="shared" si="13"/>
        <v>200</v>
      </c>
      <c r="I92" s="21">
        <f t="shared" si="13"/>
        <v>200</v>
      </c>
      <c r="J92" s="21">
        <f t="shared" si="13"/>
        <v>200</v>
      </c>
      <c r="K92" s="21">
        <f t="shared" si="13"/>
        <v>200</v>
      </c>
    </row>
    <row r="93" spans="1:11">
      <c r="A93" s="24">
        <v>5</v>
      </c>
      <c r="B93" s="21">
        <f t="shared" si="10"/>
        <v>100</v>
      </c>
      <c r="C93" s="21">
        <f t="shared" ref="C93:K93" si="14">B93</f>
        <v>100</v>
      </c>
      <c r="D93" s="21">
        <f t="shared" si="14"/>
        <v>100</v>
      </c>
      <c r="E93" s="21">
        <f t="shared" si="14"/>
        <v>100</v>
      </c>
      <c r="F93" s="21">
        <f t="shared" si="14"/>
        <v>100</v>
      </c>
      <c r="G93" s="21">
        <f t="shared" si="14"/>
        <v>100</v>
      </c>
      <c r="H93" s="21">
        <f t="shared" si="14"/>
        <v>100</v>
      </c>
      <c r="I93" s="21">
        <f t="shared" si="14"/>
        <v>100</v>
      </c>
      <c r="J93" s="21">
        <f t="shared" si="14"/>
        <v>100</v>
      </c>
      <c r="K93" s="21">
        <f t="shared" si="14"/>
        <v>100</v>
      </c>
    </row>
    <row r="94" spans="1:11">
      <c r="A94" s="24">
        <v>6</v>
      </c>
      <c r="B94" s="21">
        <f t="shared" si="10"/>
        <v>0</v>
      </c>
      <c r="C94" s="21">
        <f t="shared" ref="C94:K94" si="15">B94</f>
        <v>0</v>
      </c>
      <c r="D94" s="21">
        <f t="shared" si="15"/>
        <v>0</v>
      </c>
      <c r="E94" s="21">
        <f t="shared" si="15"/>
        <v>0</v>
      </c>
      <c r="F94" s="21">
        <f t="shared" si="15"/>
        <v>0</v>
      </c>
      <c r="G94" s="21">
        <f t="shared" si="15"/>
        <v>0</v>
      </c>
      <c r="H94" s="21">
        <f t="shared" si="15"/>
        <v>0</v>
      </c>
      <c r="I94" s="21">
        <f t="shared" si="15"/>
        <v>0</v>
      </c>
      <c r="J94" s="21">
        <f t="shared" si="15"/>
        <v>0</v>
      </c>
      <c r="K94" s="21">
        <f t="shared" si="15"/>
        <v>0</v>
      </c>
    </row>
    <row r="96" spans="1:11">
      <c r="A96" s="1" t="s">
        <v>2208</v>
      </c>
      <c r="C96" s="226">
        <f>10*B80+10*B89</f>
        <v>10000</v>
      </c>
      <c r="D96" s="66" t="s">
        <v>2209</v>
      </c>
      <c r="F96" s="1" t="s">
        <v>591</v>
      </c>
    </row>
    <row r="98" spans="1:8">
      <c r="A98" s="1" t="s">
        <v>2210</v>
      </c>
    </row>
    <row r="100" spans="1:8">
      <c r="D100" s="24" t="s">
        <v>558</v>
      </c>
      <c r="E100" s="24" t="s">
        <v>558</v>
      </c>
      <c r="G100" s="1" t="s">
        <v>2213</v>
      </c>
    </row>
    <row r="101" spans="1:8">
      <c r="A101" s="24" t="s">
        <v>555</v>
      </c>
      <c r="B101" s="24" t="s">
        <v>505</v>
      </c>
      <c r="C101" s="24" t="s">
        <v>505</v>
      </c>
      <c r="D101" s="24" t="s">
        <v>556</v>
      </c>
      <c r="E101" s="24" t="s">
        <v>556</v>
      </c>
      <c r="G101" s="1" t="s">
        <v>2214</v>
      </c>
    </row>
    <row r="102" spans="1:8">
      <c r="A102" s="24" t="s">
        <v>177</v>
      </c>
      <c r="B102" s="24" t="s">
        <v>506</v>
      </c>
      <c r="C102" s="24" t="s">
        <v>507</v>
      </c>
      <c r="D102" s="24" t="s">
        <v>506</v>
      </c>
      <c r="E102" s="24" t="s">
        <v>507</v>
      </c>
      <c r="G102" s="1" t="s">
        <v>2215</v>
      </c>
    </row>
    <row r="103" spans="1:8" ht="31" customHeight="1">
      <c r="A103" s="24">
        <v>1</v>
      </c>
      <c r="B103" s="24">
        <v>600</v>
      </c>
      <c r="C103" s="24">
        <v>400</v>
      </c>
      <c r="D103" s="107" t="s">
        <v>2211</v>
      </c>
      <c r="E103" s="107" t="s">
        <v>2212</v>
      </c>
    </row>
    <row r="104" spans="1:8">
      <c r="A104" s="24">
        <v>2</v>
      </c>
      <c r="B104" s="24">
        <v>900</v>
      </c>
      <c r="C104" s="24">
        <v>780</v>
      </c>
      <c r="D104" s="24">
        <v>300</v>
      </c>
      <c r="E104" s="24">
        <v>380</v>
      </c>
      <c r="G104" s="1" t="s">
        <v>2216</v>
      </c>
    </row>
    <row r="105" spans="1:8">
      <c r="A105" s="24">
        <v>3</v>
      </c>
      <c r="B105" s="24">
        <v>1180</v>
      </c>
      <c r="C105" s="24">
        <v>1130</v>
      </c>
      <c r="D105" s="24">
        <v>280</v>
      </c>
      <c r="E105" s="24">
        <v>350</v>
      </c>
    </row>
    <row r="106" spans="1:8">
      <c r="A106" s="24">
        <v>4</v>
      </c>
      <c r="B106" s="24">
        <v>1420</v>
      </c>
      <c r="C106" s="24">
        <v>1330</v>
      </c>
      <c r="D106" s="24">
        <v>240</v>
      </c>
      <c r="E106" s="24">
        <v>200</v>
      </c>
    </row>
    <row r="107" spans="1:8">
      <c r="A107" s="24">
        <v>5</v>
      </c>
      <c r="B107" s="24">
        <v>1620</v>
      </c>
      <c r="C107" s="24">
        <v>1430</v>
      </c>
      <c r="D107" s="24">
        <v>200</v>
      </c>
      <c r="E107" s="24">
        <v>100</v>
      </c>
    </row>
    <row r="108" spans="1:8">
      <c r="A108" s="24">
        <v>6</v>
      </c>
      <c r="B108" s="24">
        <v>1600</v>
      </c>
      <c r="C108" s="24">
        <v>1430</v>
      </c>
      <c r="D108" s="24">
        <v>-20</v>
      </c>
      <c r="E108" s="24">
        <v>0</v>
      </c>
    </row>
    <row r="110" spans="1:8">
      <c r="A110" s="12" t="s">
        <v>522</v>
      </c>
      <c r="B110" s="12"/>
      <c r="C110" s="12"/>
      <c r="D110" s="12"/>
      <c r="E110" s="12"/>
      <c r="F110" s="12"/>
      <c r="G110" s="12"/>
      <c r="H110" s="12"/>
    </row>
    <row r="112" spans="1:8">
      <c r="D112" s="24" t="s">
        <v>2217</v>
      </c>
      <c r="E112" s="24" t="s">
        <v>2217</v>
      </c>
      <c r="G112" s="1" t="s">
        <v>2221</v>
      </c>
    </row>
    <row r="113" spans="1:11">
      <c r="D113" s="24" t="s">
        <v>558</v>
      </c>
      <c r="E113" s="24" t="s">
        <v>558</v>
      </c>
      <c r="G113" s="109">
        <f>10 * 600 + 10 * 300 + 10 * 400 + 10 * 380 + 10 * 350</f>
        <v>20300</v>
      </c>
      <c r="K113" s="1" t="s">
        <v>2222</v>
      </c>
    </row>
    <row r="114" spans="1:11">
      <c r="A114" s="24" t="s">
        <v>555</v>
      </c>
      <c r="B114" s="24" t="s">
        <v>505</v>
      </c>
      <c r="C114" s="24" t="s">
        <v>505</v>
      </c>
      <c r="D114" s="24" t="s">
        <v>556</v>
      </c>
      <c r="E114" s="24" t="s">
        <v>556</v>
      </c>
    </row>
    <row r="115" spans="1:11">
      <c r="A115" s="24" t="s">
        <v>177</v>
      </c>
      <c r="B115" s="24" t="s">
        <v>506</v>
      </c>
      <c r="C115" s="24" t="s">
        <v>507</v>
      </c>
      <c r="D115" s="24" t="s">
        <v>506</v>
      </c>
      <c r="E115" s="24" t="s">
        <v>507</v>
      </c>
    </row>
    <row r="116" spans="1:11" ht="36" customHeight="1">
      <c r="A116" s="24">
        <v>1</v>
      </c>
      <c r="B116" s="24">
        <v>600</v>
      </c>
      <c r="C116" s="24">
        <v>400</v>
      </c>
      <c r="D116" s="108" t="s">
        <v>2211</v>
      </c>
      <c r="E116" s="108" t="s">
        <v>2212</v>
      </c>
    </row>
    <row r="117" spans="1:11" ht="36" customHeight="1">
      <c r="A117" s="24">
        <v>2</v>
      </c>
      <c r="B117" s="24">
        <v>900</v>
      </c>
      <c r="C117" s="24">
        <v>780</v>
      </c>
      <c r="D117" s="108" t="s">
        <v>2223</v>
      </c>
      <c r="E117" s="108" t="s">
        <v>2218</v>
      </c>
    </row>
    <row r="118" spans="1:11" ht="34" customHeight="1">
      <c r="A118" s="24">
        <v>3</v>
      </c>
      <c r="B118" s="24">
        <v>1180</v>
      </c>
      <c r="C118" s="24">
        <v>1130</v>
      </c>
      <c r="D118" s="24">
        <v>280</v>
      </c>
      <c r="E118" s="108" t="s">
        <v>2219</v>
      </c>
    </row>
    <row r="119" spans="1:11">
      <c r="A119" s="24">
        <v>4</v>
      </c>
      <c r="B119" s="24">
        <v>1420</v>
      </c>
      <c r="C119" s="24">
        <v>1330</v>
      </c>
      <c r="D119" s="24">
        <v>240</v>
      </c>
      <c r="E119" s="24">
        <v>200</v>
      </c>
    </row>
    <row r="120" spans="1:11">
      <c r="A120" s="24">
        <v>5</v>
      </c>
      <c r="B120" s="24">
        <v>1620</v>
      </c>
      <c r="C120" s="24">
        <v>1430</v>
      </c>
      <c r="D120" s="24">
        <v>200</v>
      </c>
      <c r="E120" s="24">
        <v>100</v>
      </c>
    </row>
    <row r="121" spans="1:11">
      <c r="A121" s="24">
        <v>6</v>
      </c>
      <c r="B121" s="24">
        <v>1600</v>
      </c>
      <c r="C121" s="24">
        <v>1430</v>
      </c>
      <c r="D121" s="24">
        <v>-20</v>
      </c>
      <c r="E121" s="24">
        <v>0</v>
      </c>
    </row>
    <row r="123" spans="1:11">
      <c r="A123" s="12" t="s">
        <v>523</v>
      </c>
      <c r="B123" s="12"/>
      <c r="C123" s="12"/>
      <c r="D123" s="12"/>
      <c r="E123" s="12"/>
      <c r="F123" s="12"/>
      <c r="G123" s="12"/>
      <c r="H123" s="12"/>
    </row>
    <row r="125" spans="1:11">
      <c r="A125" s="1" t="s">
        <v>553</v>
      </c>
    </row>
    <row r="126" spans="1:11">
      <c r="A126" s="1" t="s">
        <v>524</v>
      </c>
    </row>
    <row r="127" spans="1:11">
      <c r="A127" s="1" t="s">
        <v>525</v>
      </c>
    </row>
    <row r="128" spans="1:11">
      <c r="A128" s="1" t="s">
        <v>526</v>
      </c>
    </row>
    <row r="129" spans="1:13" ht="17" thickBot="1"/>
    <row r="130" spans="1:13">
      <c r="A130" s="4" t="s">
        <v>592</v>
      </c>
      <c r="B130" s="5"/>
      <c r="C130" s="5"/>
      <c r="D130" s="5"/>
      <c r="E130" s="5"/>
      <c r="F130" s="5"/>
      <c r="G130" s="6"/>
    </row>
    <row r="131" spans="1:13">
      <c r="A131" s="7" t="s">
        <v>594</v>
      </c>
      <c r="G131" s="8"/>
    </row>
    <row r="132" spans="1:13">
      <c r="A132" s="7"/>
      <c r="G132" s="8"/>
    </row>
    <row r="133" spans="1:13" ht="17" thickBot="1">
      <c r="A133" s="9" t="s">
        <v>593</v>
      </c>
      <c r="B133" s="10"/>
      <c r="C133" s="10"/>
      <c r="D133" s="10"/>
      <c r="E133" s="10"/>
      <c r="F133" s="10"/>
      <c r="G133" s="11"/>
    </row>
    <row r="135" spans="1:13">
      <c r="A135" s="12" t="s">
        <v>595</v>
      </c>
      <c r="B135" s="12"/>
      <c r="C135" s="12"/>
      <c r="D135" s="12"/>
      <c r="E135" s="12"/>
      <c r="F135" s="12"/>
      <c r="G135" s="12"/>
      <c r="H135" s="12"/>
    </row>
    <row r="136" spans="1:13">
      <c r="A136" s="12"/>
      <c r="B136" s="12"/>
      <c r="C136" s="12"/>
      <c r="D136" s="12"/>
      <c r="E136" s="12"/>
      <c r="F136" s="12"/>
      <c r="G136" s="12"/>
      <c r="H136" s="12"/>
    </row>
    <row r="137" spans="1:13">
      <c r="D137" s="24" t="s">
        <v>2224</v>
      </c>
      <c r="E137" s="24" t="s">
        <v>2224</v>
      </c>
    </row>
    <row r="138" spans="1:13">
      <c r="D138" s="24" t="s">
        <v>558</v>
      </c>
      <c r="E138" s="24" t="s">
        <v>558</v>
      </c>
      <c r="F138" s="1" t="s">
        <v>596</v>
      </c>
    </row>
    <row r="139" spans="1:13">
      <c r="A139" s="24" t="s">
        <v>555</v>
      </c>
      <c r="B139" s="24" t="s">
        <v>505</v>
      </c>
      <c r="C139" s="24" t="s">
        <v>505</v>
      </c>
      <c r="D139" s="24" t="s">
        <v>556</v>
      </c>
      <c r="E139" s="24" t="s">
        <v>556</v>
      </c>
      <c r="G139" s="109">
        <f>10 * 600 + 10 * 400 + 10 * 380 + 10 * 300 + 10 * 350 + 10 * 240 + 10 * 200 + 5 * 200</f>
        <v>25700</v>
      </c>
      <c r="M139" s="1" t="s">
        <v>2229</v>
      </c>
    </row>
    <row r="140" spans="1:13">
      <c r="A140" s="24" t="s">
        <v>177</v>
      </c>
      <c r="B140" s="24" t="s">
        <v>506</v>
      </c>
      <c r="C140" s="24" t="s">
        <v>507</v>
      </c>
      <c r="D140" s="24" t="s">
        <v>506</v>
      </c>
      <c r="E140" s="24" t="s">
        <v>507</v>
      </c>
    </row>
    <row r="141" spans="1:13" ht="39" customHeight="1">
      <c r="A141" s="24">
        <v>1</v>
      </c>
      <c r="B141" s="24">
        <v>600</v>
      </c>
      <c r="C141" s="24">
        <v>400</v>
      </c>
      <c r="D141" s="108" t="s">
        <v>2211</v>
      </c>
      <c r="E141" s="108" t="s">
        <v>2212</v>
      </c>
    </row>
    <row r="142" spans="1:13" ht="35" customHeight="1">
      <c r="A142" s="24">
        <v>2</v>
      </c>
      <c r="B142" s="24">
        <v>900</v>
      </c>
      <c r="C142" s="24">
        <v>780</v>
      </c>
      <c r="D142" s="108" t="s">
        <v>2220</v>
      </c>
      <c r="E142" s="108" t="s">
        <v>2218</v>
      </c>
      <c r="G142" s="1" t="s">
        <v>2230</v>
      </c>
    </row>
    <row r="143" spans="1:13" ht="35" customHeight="1">
      <c r="A143" s="24">
        <v>3</v>
      </c>
      <c r="B143" s="24">
        <v>1180</v>
      </c>
      <c r="C143" s="24">
        <v>1130</v>
      </c>
      <c r="D143" s="108" t="s">
        <v>2225</v>
      </c>
      <c r="E143" s="108" t="s">
        <v>2219</v>
      </c>
      <c r="G143" s="1" t="s">
        <v>2231</v>
      </c>
    </row>
    <row r="144" spans="1:13" ht="33" customHeight="1">
      <c r="A144" s="24">
        <v>4</v>
      </c>
      <c r="B144" s="24">
        <v>1420</v>
      </c>
      <c r="C144" s="24">
        <v>1330</v>
      </c>
      <c r="D144" s="108" t="s">
        <v>2226</v>
      </c>
      <c r="E144" s="108" t="s">
        <v>2228</v>
      </c>
    </row>
    <row r="145" spans="1:12" ht="35" customHeight="1">
      <c r="A145" s="24">
        <v>5</v>
      </c>
      <c r="B145" s="24">
        <v>1620</v>
      </c>
      <c r="C145" s="24">
        <v>1430</v>
      </c>
      <c r="D145" s="108" t="s">
        <v>2227</v>
      </c>
      <c r="E145" s="24">
        <v>100</v>
      </c>
    </row>
    <row r="146" spans="1:12">
      <c r="A146" s="24">
        <v>6</v>
      </c>
      <c r="B146" s="24">
        <v>1600</v>
      </c>
      <c r="C146" s="24">
        <v>1430</v>
      </c>
      <c r="D146" s="24">
        <v>-20</v>
      </c>
      <c r="E146" s="24">
        <v>0</v>
      </c>
    </row>
    <row r="148" spans="1:12" ht="21">
      <c r="A148" s="12" t="s">
        <v>2232</v>
      </c>
      <c r="B148" s="12"/>
      <c r="C148" s="12"/>
      <c r="D148" s="12"/>
      <c r="E148" s="12"/>
      <c r="F148" s="12"/>
      <c r="G148" s="12"/>
      <c r="H148" s="12"/>
    </row>
    <row r="150" spans="1:12">
      <c r="A150" s="1" t="s">
        <v>597</v>
      </c>
    </row>
    <row r="151" spans="1:12">
      <c r="A151" s="1" t="s">
        <v>598</v>
      </c>
    </row>
    <row r="152" spans="1:12">
      <c r="A152" s="1" t="s">
        <v>599</v>
      </c>
    </row>
    <row r="153" spans="1:12">
      <c r="A153" s="1" t="s">
        <v>600</v>
      </c>
    </row>
    <row r="155" spans="1:12">
      <c r="A155" s="1" t="s">
        <v>602</v>
      </c>
      <c r="D155" s="24" t="s">
        <v>558</v>
      </c>
      <c r="E155" s="24" t="s">
        <v>558</v>
      </c>
    </row>
    <row r="156" spans="1:12">
      <c r="A156" s="24" t="s">
        <v>555</v>
      </c>
      <c r="B156" s="24" t="s">
        <v>505</v>
      </c>
      <c r="C156" s="24" t="s">
        <v>505</v>
      </c>
      <c r="D156" s="24" t="s">
        <v>556</v>
      </c>
      <c r="E156" s="24" t="s">
        <v>556</v>
      </c>
    </row>
    <row r="157" spans="1:12">
      <c r="A157" s="24" t="s">
        <v>177</v>
      </c>
      <c r="B157" s="24" t="s">
        <v>506</v>
      </c>
      <c r="C157" s="24" t="s">
        <v>507</v>
      </c>
      <c r="D157" s="24" t="s">
        <v>506</v>
      </c>
      <c r="E157" s="24" t="s">
        <v>507</v>
      </c>
      <c r="H157" s="12"/>
      <c r="I157" s="12"/>
      <c r="J157" s="12"/>
      <c r="K157" s="12"/>
      <c r="L157" s="12"/>
    </row>
    <row r="158" spans="1:12" ht="34" customHeight="1">
      <c r="A158" s="24">
        <v>1</v>
      </c>
      <c r="B158" s="24">
        <v>600</v>
      </c>
      <c r="C158" s="24">
        <v>400</v>
      </c>
      <c r="D158" s="108" t="s">
        <v>2211</v>
      </c>
      <c r="E158" s="108" t="s">
        <v>2212</v>
      </c>
    </row>
    <row r="159" spans="1:12" ht="37" customHeight="1">
      <c r="A159" s="24">
        <v>2</v>
      </c>
      <c r="B159" s="24">
        <v>900</v>
      </c>
      <c r="C159" s="24">
        <v>780</v>
      </c>
      <c r="D159" s="108" t="s">
        <v>2220</v>
      </c>
      <c r="E159" s="108" t="s">
        <v>2218</v>
      </c>
    </row>
    <row r="160" spans="1:12" ht="36" customHeight="1">
      <c r="A160" s="24">
        <v>3</v>
      </c>
      <c r="B160" s="24">
        <v>1180</v>
      </c>
      <c r="C160" s="24">
        <v>1130</v>
      </c>
      <c r="D160" s="108" t="s">
        <v>2225</v>
      </c>
      <c r="E160" s="108" t="s">
        <v>2219</v>
      </c>
    </row>
    <row r="161" spans="1:12" ht="32" customHeight="1">
      <c r="A161" s="24">
        <v>4</v>
      </c>
      <c r="B161" s="24">
        <v>1420</v>
      </c>
      <c r="C161" s="24">
        <v>1330</v>
      </c>
      <c r="D161" s="108" t="s">
        <v>2226</v>
      </c>
      <c r="E161" s="108" t="s">
        <v>2228</v>
      </c>
      <c r="G161" s="12"/>
      <c r="H161" s="12"/>
      <c r="I161" s="12"/>
      <c r="J161" s="12"/>
      <c r="K161" s="12"/>
    </row>
    <row r="162" spans="1:12" ht="34" customHeight="1">
      <c r="A162" s="24">
        <v>5</v>
      </c>
      <c r="B162" s="24">
        <v>1620</v>
      </c>
      <c r="C162" s="24">
        <v>1430</v>
      </c>
      <c r="D162" s="108" t="s">
        <v>2227</v>
      </c>
      <c r="E162" s="24">
        <v>100</v>
      </c>
      <c r="H162" s="286" t="s">
        <v>2257</v>
      </c>
      <c r="I162" s="286"/>
    </row>
    <row r="163" spans="1:12">
      <c r="A163" s="24">
        <v>6</v>
      </c>
      <c r="B163" s="24">
        <v>1600</v>
      </c>
      <c r="C163" s="24">
        <v>1430</v>
      </c>
      <c r="D163" s="24">
        <v>-20</v>
      </c>
      <c r="E163" s="24">
        <v>0</v>
      </c>
      <c r="G163" s="12"/>
    </row>
    <row r="164" spans="1:12">
      <c r="H164" s="21" t="s">
        <v>506</v>
      </c>
      <c r="I164" s="21" t="s">
        <v>506</v>
      </c>
    </row>
    <row r="165" spans="1:12">
      <c r="A165" s="12" t="s">
        <v>2233</v>
      </c>
      <c r="H165" s="197" t="s">
        <v>2248</v>
      </c>
      <c r="I165" s="197" t="s">
        <v>2249</v>
      </c>
      <c r="J165" s="197" t="s">
        <v>507</v>
      </c>
      <c r="L165" s="1" t="s">
        <v>2262</v>
      </c>
    </row>
    <row r="166" spans="1:12">
      <c r="A166" s="1" t="s">
        <v>2234</v>
      </c>
      <c r="G166" s="21" t="s">
        <v>2236</v>
      </c>
      <c r="H166" s="21">
        <f>-B162</f>
        <v>-1620</v>
      </c>
      <c r="I166" s="21">
        <f>-B161</f>
        <v>-1420</v>
      </c>
      <c r="J166" s="21">
        <f>-C161</f>
        <v>-1330</v>
      </c>
      <c r="L166" s="1" t="s">
        <v>2263</v>
      </c>
    </row>
    <row r="167" spans="1:12">
      <c r="A167" s="1" t="s">
        <v>2235</v>
      </c>
      <c r="G167" s="21" t="s">
        <v>2237</v>
      </c>
      <c r="H167" s="21">
        <f>5*200</f>
        <v>1000</v>
      </c>
      <c r="I167" s="21">
        <f>4*200</f>
        <v>800</v>
      </c>
      <c r="J167" s="21">
        <f>H177</f>
        <v>800</v>
      </c>
      <c r="L167" s="1" t="s">
        <v>2264</v>
      </c>
    </row>
    <row r="168" spans="1:12">
      <c r="A168" s="1" t="s">
        <v>2238</v>
      </c>
      <c r="G168" s="21" t="s">
        <v>2239</v>
      </c>
      <c r="H168" s="227">
        <f>H166+H167</f>
        <v>-620</v>
      </c>
      <c r="I168" s="227">
        <f>I166+I167</f>
        <v>-620</v>
      </c>
      <c r="J168" s="227">
        <f>J166+J167</f>
        <v>-530</v>
      </c>
      <c r="L168" s="1" t="s">
        <v>2265</v>
      </c>
    </row>
    <row r="169" spans="1:12">
      <c r="L169" s="1" t="s">
        <v>2266</v>
      </c>
    </row>
    <row r="170" spans="1:12">
      <c r="A170" s="1" t="s">
        <v>2240</v>
      </c>
      <c r="L170" s="1" t="s">
        <v>2267</v>
      </c>
    </row>
    <row r="171" spans="1:12">
      <c r="A171" s="1" t="s">
        <v>2241</v>
      </c>
      <c r="L171" s="1" t="s">
        <v>2268</v>
      </c>
    </row>
    <row r="172" spans="1:12">
      <c r="A172" s="1" t="s">
        <v>2242</v>
      </c>
    </row>
    <row r="173" spans="1:12">
      <c r="A173" s="1" t="s">
        <v>2243</v>
      </c>
      <c r="G173" s="12"/>
      <c r="H173" s="12"/>
      <c r="I173" s="12"/>
      <c r="J173" s="12"/>
      <c r="K173" s="12"/>
      <c r="L173" s="12"/>
    </row>
    <row r="174" spans="1:12">
      <c r="A174" s="1" t="s">
        <v>2244</v>
      </c>
    </row>
    <row r="175" spans="1:12">
      <c r="A175" s="1" t="s">
        <v>2245</v>
      </c>
    </row>
    <row r="176" spans="1:12">
      <c r="A176" s="1" t="s">
        <v>2246</v>
      </c>
    </row>
    <row r="177" spans="1:11">
      <c r="A177" s="1" t="s">
        <v>2247</v>
      </c>
      <c r="H177" s="21">
        <v>800</v>
      </c>
      <c r="I177" s="21" t="s">
        <v>601</v>
      </c>
    </row>
    <row r="178" spans="1:11">
      <c r="G178" s="12"/>
      <c r="H178" s="12"/>
      <c r="I178" s="12"/>
      <c r="J178" s="12"/>
      <c r="K178" s="12"/>
    </row>
    <row r="179" spans="1:11">
      <c r="A179" s="1" t="s">
        <v>2250</v>
      </c>
      <c r="G179" s="12"/>
      <c r="H179" s="12"/>
      <c r="I179" s="12"/>
      <c r="J179" s="12"/>
      <c r="K179" s="12"/>
    </row>
    <row r="180" spans="1:11">
      <c r="A180" s="1" t="s">
        <v>2251</v>
      </c>
      <c r="G180" s="12"/>
      <c r="H180" s="12"/>
      <c r="I180" s="12"/>
      <c r="J180" s="12"/>
      <c r="K180" s="12"/>
    </row>
    <row r="181" spans="1:11">
      <c r="A181" s="1" t="s">
        <v>2252</v>
      </c>
      <c r="G181" s="12"/>
      <c r="H181" s="12"/>
      <c r="I181" s="12"/>
      <c r="J181" s="12"/>
      <c r="K181" s="12"/>
    </row>
    <row r="182" spans="1:11">
      <c r="A182" s="1" t="s">
        <v>2253</v>
      </c>
      <c r="G182" s="12"/>
      <c r="H182" s="12"/>
      <c r="I182" s="12"/>
      <c r="J182" s="12"/>
      <c r="K182" s="12"/>
    </row>
    <row r="183" spans="1:11">
      <c r="A183" s="1" t="s">
        <v>2254</v>
      </c>
      <c r="G183" s="12"/>
      <c r="H183" s="12"/>
      <c r="I183" s="12"/>
      <c r="J183" s="12"/>
      <c r="K183" s="12"/>
    </row>
    <row r="184" spans="1:11">
      <c r="A184" s="1" t="s">
        <v>2255</v>
      </c>
      <c r="G184" s="12"/>
      <c r="I184" s="1" t="s">
        <v>2256</v>
      </c>
      <c r="J184" s="12"/>
      <c r="K184" s="12"/>
    </row>
    <row r="185" spans="1:11">
      <c r="G185" s="12"/>
      <c r="H185" s="12"/>
      <c r="I185" s="12"/>
      <c r="J185" s="12"/>
      <c r="K185" s="12"/>
    </row>
    <row r="186" spans="1:11">
      <c r="A186" s="1" t="s">
        <v>2258</v>
      </c>
      <c r="G186" s="12"/>
      <c r="H186" s="12"/>
      <c r="I186" s="12"/>
      <c r="J186" s="12"/>
      <c r="K186" s="12"/>
    </row>
    <row r="187" spans="1:11">
      <c r="A187" s="1" t="s">
        <v>2259</v>
      </c>
      <c r="G187" s="12"/>
      <c r="H187" s="12"/>
      <c r="I187" s="12"/>
      <c r="J187" s="12"/>
      <c r="K187" s="12"/>
    </row>
    <row r="188" spans="1:11">
      <c r="A188" s="1" t="s">
        <v>2260</v>
      </c>
      <c r="G188" s="12"/>
      <c r="H188" s="12"/>
      <c r="I188" s="1" t="s">
        <v>2261</v>
      </c>
      <c r="J188" s="12"/>
      <c r="K188" s="12"/>
    </row>
    <row r="189" spans="1:11">
      <c r="G189" s="12"/>
      <c r="H189" s="12"/>
      <c r="I189" s="12"/>
      <c r="J189" s="12"/>
      <c r="K189" s="12"/>
    </row>
    <row r="190" spans="1:11">
      <c r="A190" s="105" t="s">
        <v>527</v>
      </c>
      <c r="B190" s="105"/>
      <c r="C190" s="105"/>
      <c r="D190" s="105"/>
      <c r="E190" s="105"/>
      <c r="F190" s="105"/>
      <c r="G190" s="105"/>
      <c r="H190" s="105"/>
    </row>
    <row r="192" spans="1:11">
      <c r="A192" s="1" t="s">
        <v>528</v>
      </c>
      <c r="G192" s="1" t="s">
        <v>2269</v>
      </c>
    </row>
    <row r="193" spans="1:8">
      <c r="A193" s="1" t="s">
        <v>529</v>
      </c>
      <c r="G193" s="1" t="s">
        <v>2270</v>
      </c>
    </row>
    <row r="194" spans="1:8">
      <c r="G194" s="1" t="s">
        <v>2271</v>
      </c>
    </row>
    <row r="195" spans="1:8">
      <c r="A195" s="24" t="s">
        <v>177</v>
      </c>
      <c r="B195" s="24" t="s">
        <v>506</v>
      </c>
      <c r="C195" s="24" t="s">
        <v>507</v>
      </c>
      <c r="D195" s="24" t="s">
        <v>530</v>
      </c>
      <c r="G195" s="1" t="s">
        <v>2272</v>
      </c>
    </row>
    <row r="196" spans="1:8">
      <c r="A196" s="24">
        <v>0</v>
      </c>
      <c r="B196" s="24">
        <v>0</v>
      </c>
      <c r="C196" s="24">
        <v>0</v>
      </c>
      <c r="D196" s="24">
        <v>0</v>
      </c>
      <c r="G196" s="1" t="s">
        <v>2273</v>
      </c>
    </row>
    <row r="197" spans="1:8">
      <c r="A197" s="24">
        <v>1</v>
      </c>
      <c r="B197" s="24">
        <v>50</v>
      </c>
      <c r="C197" s="24">
        <v>40</v>
      </c>
      <c r="D197" s="24">
        <v>30</v>
      </c>
      <c r="G197" s="1" t="s">
        <v>2274</v>
      </c>
    </row>
    <row r="198" spans="1:8">
      <c r="A198" s="24">
        <v>2</v>
      </c>
      <c r="B198" s="24">
        <v>80</v>
      </c>
      <c r="C198" s="24">
        <v>75</v>
      </c>
      <c r="D198" s="24">
        <v>45</v>
      </c>
      <c r="G198" s="1" t="s">
        <v>2275</v>
      </c>
    </row>
    <row r="199" spans="1:8">
      <c r="A199" s="24">
        <v>3</v>
      </c>
      <c r="B199" s="24">
        <v>100</v>
      </c>
      <c r="C199" s="24">
        <v>90</v>
      </c>
      <c r="D199" s="24">
        <v>50</v>
      </c>
      <c r="G199" s="1" t="s">
        <v>2276</v>
      </c>
    </row>
    <row r="200" spans="1:8">
      <c r="G200" s="1" t="s">
        <v>2277</v>
      </c>
    </row>
    <row r="201" spans="1:8">
      <c r="A201" s="1" t="s">
        <v>538</v>
      </c>
    </row>
    <row r="202" spans="1:8">
      <c r="A202" s="1" t="s">
        <v>540</v>
      </c>
    </row>
    <row r="203" spans="1:8">
      <c r="A203" s="1" t="s">
        <v>539</v>
      </c>
    </row>
    <row r="205" spans="1:8">
      <c r="A205" s="12" t="s">
        <v>531</v>
      </c>
      <c r="B205" s="12"/>
      <c r="C205" s="12"/>
      <c r="D205" s="12"/>
      <c r="E205" s="12"/>
      <c r="F205" s="12"/>
      <c r="G205" s="12"/>
      <c r="H205" s="12"/>
    </row>
    <row r="207" spans="1:8">
      <c r="A207" s="1" t="s">
        <v>532</v>
      </c>
    </row>
    <row r="208" spans="1:8">
      <c r="A208" s="1" t="s">
        <v>533</v>
      </c>
      <c r="D208" s="1" t="s">
        <v>534</v>
      </c>
    </row>
    <row r="209" spans="1:10">
      <c r="A209" s="1" t="s">
        <v>535</v>
      </c>
      <c r="D209" s="1" t="s">
        <v>517</v>
      </c>
    </row>
    <row r="211" spans="1:10">
      <c r="E211" s="24" t="s">
        <v>563</v>
      </c>
      <c r="F211" s="24" t="s">
        <v>563</v>
      </c>
      <c r="G211" s="24" t="s">
        <v>563</v>
      </c>
    </row>
    <row r="212" spans="1:10">
      <c r="E212" s="24" t="s">
        <v>564</v>
      </c>
      <c r="F212" s="24" t="s">
        <v>565</v>
      </c>
      <c r="G212" s="24" t="s">
        <v>566</v>
      </c>
    </row>
    <row r="213" spans="1:10">
      <c r="A213" s="24" t="s">
        <v>177</v>
      </c>
      <c r="B213" s="24" t="s">
        <v>506</v>
      </c>
      <c r="C213" s="24" t="s">
        <v>507</v>
      </c>
      <c r="D213" s="24" t="s">
        <v>530</v>
      </c>
      <c r="E213" s="24" t="s">
        <v>560</v>
      </c>
      <c r="F213" s="24" t="s">
        <v>561</v>
      </c>
      <c r="G213" s="24" t="s">
        <v>562</v>
      </c>
    </row>
    <row r="214" spans="1:10">
      <c r="A214" s="24">
        <v>0</v>
      </c>
      <c r="B214" s="24">
        <v>0</v>
      </c>
      <c r="C214" s="24">
        <v>0</v>
      </c>
      <c r="D214" s="24">
        <v>0</v>
      </c>
      <c r="E214" s="112"/>
      <c r="F214" s="112"/>
      <c r="G214" s="112"/>
    </row>
    <row r="215" spans="1:10">
      <c r="A215" s="24">
        <v>1</v>
      </c>
      <c r="B215" s="24">
        <v>50</v>
      </c>
      <c r="C215" s="24">
        <v>40</v>
      </c>
      <c r="D215" s="24">
        <v>30</v>
      </c>
      <c r="E215" s="24">
        <f t="shared" ref="E215:G217" si="16">B215-B214</f>
        <v>50</v>
      </c>
      <c r="F215" s="24">
        <f t="shared" si="16"/>
        <v>40</v>
      </c>
      <c r="G215" s="24">
        <f t="shared" si="16"/>
        <v>30</v>
      </c>
    </row>
    <row r="216" spans="1:10">
      <c r="A216" s="24">
        <v>2</v>
      </c>
      <c r="B216" s="24">
        <v>80</v>
      </c>
      <c r="C216" s="24">
        <v>75</v>
      </c>
      <c r="D216" s="24">
        <v>45</v>
      </c>
      <c r="E216" s="24">
        <f t="shared" si="16"/>
        <v>30</v>
      </c>
      <c r="F216" s="24">
        <f t="shared" si="16"/>
        <v>35</v>
      </c>
      <c r="G216" s="24">
        <f t="shared" si="16"/>
        <v>15</v>
      </c>
    </row>
    <row r="217" spans="1:10">
      <c r="A217" s="24">
        <v>3</v>
      </c>
      <c r="B217" s="24">
        <v>100</v>
      </c>
      <c r="C217" s="24">
        <v>90</v>
      </c>
      <c r="D217" s="24">
        <v>50</v>
      </c>
      <c r="E217" s="24">
        <f t="shared" si="16"/>
        <v>20</v>
      </c>
      <c r="F217" s="24">
        <f t="shared" si="16"/>
        <v>15</v>
      </c>
      <c r="G217" s="24">
        <f t="shared" si="16"/>
        <v>5</v>
      </c>
    </row>
    <row r="219" spans="1:10" ht="17" thickBot="1">
      <c r="A219" s="12" t="s">
        <v>536</v>
      </c>
      <c r="B219" s="12"/>
      <c r="C219" s="12"/>
      <c r="D219" s="12"/>
      <c r="E219" s="12"/>
    </row>
    <row r="220" spans="1:10">
      <c r="A220" s="1" t="s">
        <v>584</v>
      </c>
      <c r="B220" s="12"/>
      <c r="C220" s="12"/>
      <c r="D220" s="12"/>
      <c r="E220" s="12"/>
      <c r="F220" s="4" t="s">
        <v>604</v>
      </c>
      <c r="G220" s="5"/>
      <c r="H220" s="5"/>
      <c r="I220" s="5"/>
      <c r="J220" s="6"/>
    </row>
    <row r="221" spans="1:10">
      <c r="A221" s="1" t="s">
        <v>585</v>
      </c>
      <c r="B221" s="12"/>
      <c r="C221" s="12"/>
      <c r="D221" s="12"/>
      <c r="E221" s="12"/>
      <c r="F221" s="7" t="s">
        <v>528</v>
      </c>
      <c r="J221" s="8"/>
    </row>
    <row r="222" spans="1:10" ht="17" thickBot="1">
      <c r="A222" s="1" t="s">
        <v>586</v>
      </c>
      <c r="B222" s="12"/>
      <c r="C222" s="12"/>
      <c r="D222" s="12"/>
      <c r="E222" s="12"/>
      <c r="F222" s="9" t="s">
        <v>603</v>
      </c>
      <c r="G222" s="10"/>
      <c r="H222" s="10"/>
      <c r="I222" s="10"/>
      <c r="J222" s="11"/>
    </row>
    <row r="223" spans="1:10" ht="17" thickBot="1"/>
    <row r="224" spans="1:10">
      <c r="B224" s="24" t="s">
        <v>563</v>
      </c>
      <c r="C224" s="24" t="s">
        <v>563</v>
      </c>
      <c r="D224" s="24" t="s">
        <v>563</v>
      </c>
      <c r="F224" s="4" t="s">
        <v>608</v>
      </c>
      <c r="G224" s="5"/>
      <c r="H224" s="5"/>
      <c r="I224" s="5"/>
      <c r="J224" s="6"/>
    </row>
    <row r="225" spans="1:10" ht="17" thickBot="1">
      <c r="B225" s="24" t="s">
        <v>564</v>
      </c>
      <c r="C225" s="24" t="s">
        <v>565</v>
      </c>
      <c r="D225" s="24" t="s">
        <v>566</v>
      </c>
      <c r="F225" s="9"/>
      <c r="G225" s="113">
        <f>10* 50 + 10 * 40 + 10 * 35 + 20 * 30</f>
        <v>1850</v>
      </c>
      <c r="H225" s="10"/>
      <c r="I225" s="10"/>
      <c r="J225" s="11" t="s">
        <v>609</v>
      </c>
    </row>
    <row r="226" spans="1:10">
      <c r="A226" s="24" t="s">
        <v>177</v>
      </c>
      <c r="B226" s="24" t="s">
        <v>560</v>
      </c>
      <c r="C226" s="24" t="s">
        <v>561</v>
      </c>
      <c r="D226" s="24" t="s">
        <v>562</v>
      </c>
    </row>
    <row r="227" spans="1:10">
      <c r="A227" s="24">
        <v>0</v>
      </c>
      <c r="B227" s="112"/>
      <c r="C227" s="112"/>
      <c r="D227" s="112"/>
    </row>
    <row r="228" spans="1:10" ht="36" customHeight="1">
      <c r="A228" s="24">
        <v>1</v>
      </c>
      <c r="B228" s="108" t="s">
        <v>605</v>
      </c>
      <c r="C228" s="108" t="s">
        <v>606</v>
      </c>
      <c r="D228" s="108" t="s">
        <v>2282</v>
      </c>
    </row>
    <row r="229" spans="1:10" ht="31" customHeight="1">
      <c r="A229" s="24">
        <v>2</v>
      </c>
      <c r="B229" s="24">
        <v>30</v>
      </c>
      <c r="C229" s="108" t="s">
        <v>607</v>
      </c>
      <c r="D229" s="24">
        <v>15</v>
      </c>
    </row>
    <row r="230" spans="1:10">
      <c r="A230" s="24">
        <v>3</v>
      </c>
      <c r="B230" s="24">
        <v>20</v>
      </c>
      <c r="C230" s="24">
        <v>15</v>
      </c>
      <c r="D230" s="24">
        <v>5</v>
      </c>
    </row>
    <row r="232" spans="1:10">
      <c r="A232" s="12" t="s">
        <v>537</v>
      </c>
      <c r="B232" s="12"/>
      <c r="C232" s="12"/>
      <c r="D232" s="12"/>
      <c r="E232" s="12"/>
      <c r="F232" s="12"/>
      <c r="G232" s="12"/>
      <c r="H232" s="12"/>
      <c r="J232" s="1" t="s">
        <v>2284</v>
      </c>
    </row>
    <row r="233" spans="1:10">
      <c r="A233" s="1" t="s">
        <v>582</v>
      </c>
      <c r="J233" s="1" t="s">
        <v>2278</v>
      </c>
    </row>
    <row r="234" spans="1:10">
      <c r="F234" s="1" t="s">
        <v>583</v>
      </c>
      <c r="J234" s="1" t="s">
        <v>2279</v>
      </c>
    </row>
    <row r="235" spans="1:10">
      <c r="J235" s="1" t="s">
        <v>2280</v>
      </c>
    </row>
    <row r="236" spans="1:10">
      <c r="A236" s="1" t="s">
        <v>610</v>
      </c>
      <c r="J236" s="1" t="s">
        <v>2281</v>
      </c>
    </row>
    <row r="237" spans="1:10">
      <c r="A237" s="12" t="s">
        <v>611</v>
      </c>
      <c r="B237" s="12"/>
      <c r="C237" s="12"/>
      <c r="D237" s="12"/>
      <c r="G237" s="12">
        <v>30</v>
      </c>
      <c r="H237" s="12" t="s">
        <v>612</v>
      </c>
    </row>
    <row r="238" spans="1:10" ht="17" thickBot="1">
      <c r="A238" s="1" t="s">
        <v>2283</v>
      </c>
      <c r="G238" s="1">
        <v>100</v>
      </c>
      <c r="H238" s="1" t="s">
        <v>613</v>
      </c>
    </row>
    <row r="239" spans="1:10" ht="17" thickBot="1">
      <c r="A239" s="12" t="s">
        <v>614</v>
      </c>
      <c r="B239" s="12"/>
      <c r="C239" s="12"/>
      <c r="D239" s="12"/>
      <c r="E239" s="12"/>
      <c r="F239" s="12"/>
      <c r="G239" s="114">
        <f>G237*G238</f>
        <v>3000</v>
      </c>
      <c r="H239" s="12" t="s">
        <v>615</v>
      </c>
    </row>
    <row r="241" spans="1:8">
      <c r="A241" s="105" t="s">
        <v>541</v>
      </c>
      <c r="B241" s="105"/>
      <c r="C241" s="105"/>
      <c r="D241" s="105"/>
      <c r="E241" s="105"/>
      <c r="F241" s="105"/>
      <c r="G241" s="105"/>
      <c r="H241" s="105"/>
    </row>
    <row r="243" spans="1:8">
      <c r="A243" s="1" t="s">
        <v>542</v>
      </c>
      <c r="G243" s="1" t="s">
        <v>2269</v>
      </c>
    </row>
    <row r="244" spans="1:8">
      <c r="G244" s="1" t="s">
        <v>2285</v>
      </c>
    </row>
    <row r="245" spans="1:8">
      <c r="A245" s="24" t="s">
        <v>177</v>
      </c>
      <c r="B245" s="24" t="s">
        <v>543</v>
      </c>
      <c r="C245" s="24" t="s">
        <v>544</v>
      </c>
      <c r="D245" s="24" t="s">
        <v>545</v>
      </c>
      <c r="G245" s="1" t="s">
        <v>2286</v>
      </c>
    </row>
    <row r="246" spans="1:8">
      <c r="A246" s="24">
        <v>1</v>
      </c>
      <c r="B246" s="24">
        <v>15</v>
      </c>
      <c r="C246" s="24">
        <v>8</v>
      </c>
      <c r="D246" s="24">
        <v>40</v>
      </c>
      <c r="G246" s="1" t="s">
        <v>2287</v>
      </c>
    </row>
    <row r="247" spans="1:8">
      <c r="A247" s="24">
        <v>2</v>
      </c>
      <c r="B247" s="24">
        <v>20</v>
      </c>
      <c r="C247" s="24">
        <v>11</v>
      </c>
      <c r="D247" s="24">
        <v>70</v>
      </c>
      <c r="G247" s="1" t="s">
        <v>2288</v>
      </c>
    </row>
    <row r="248" spans="1:8">
      <c r="A248" s="24">
        <v>3</v>
      </c>
      <c r="B248" s="24">
        <v>23</v>
      </c>
      <c r="C248" s="24">
        <v>13</v>
      </c>
      <c r="D248" s="24">
        <v>80</v>
      </c>
      <c r="G248" s="1" t="s">
        <v>2289</v>
      </c>
    </row>
    <row r="249" spans="1:8">
      <c r="A249" s="24">
        <v>4</v>
      </c>
      <c r="B249" s="24">
        <v>25</v>
      </c>
      <c r="C249" s="24">
        <v>14</v>
      </c>
      <c r="D249" s="24">
        <v>85</v>
      </c>
      <c r="G249" s="1" t="s">
        <v>2290</v>
      </c>
    </row>
    <row r="250" spans="1:8">
      <c r="G250" s="1" t="s">
        <v>2291</v>
      </c>
    </row>
    <row r="251" spans="1:8">
      <c r="A251" s="1" t="s">
        <v>546</v>
      </c>
      <c r="G251" s="1" t="s">
        <v>2292</v>
      </c>
    </row>
    <row r="252" spans="1:8">
      <c r="A252" s="1" t="s">
        <v>547</v>
      </c>
      <c r="G252" s="1" t="s">
        <v>2293</v>
      </c>
    </row>
    <row r="253" spans="1:8">
      <c r="A253" s="1" t="s">
        <v>548</v>
      </c>
      <c r="G253" s="1" t="s">
        <v>2294</v>
      </c>
    </row>
    <row r="254" spans="1:8">
      <c r="A254" s="1" t="s">
        <v>549</v>
      </c>
    </row>
    <row r="256" spans="1:8">
      <c r="A256" s="12" t="s">
        <v>550</v>
      </c>
    </row>
    <row r="257" spans="1:12">
      <c r="A257" s="1" t="s">
        <v>2295</v>
      </c>
    </row>
    <row r="258" spans="1:12">
      <c r="A258" s="1" t="s">
        <v>616</v>
      </c>
    </row>
    <row r="259" spans="1:12" ht="17" thickBot="1">
      <c r="A259" s="1" t="s">
        <v>617</v>
      </c>
    </row>
    <row r="260" spans="1:12" ht="17" thickBot="1">
      <c r="H260" s="228" t="s">
        <v>618</v>
      </c>
      <c r="I260" s="229" t="s">
        <v>619</v>
      </c>
      <c r="J260" s="230" t="s">
        <v>620</v>
      </c>
    </row>
    <row r="261" spans="1:12">
      <c r="E261" s="24" t="s">
        <v>563</v>
      </c>
      <c r="F261" s="24" t="s">
        <v>563</v>
      </c>
      <c r="G261" s="24" t="s">
        <v>563</v>
      </c>
      <c r="H261" s="116" t="s">
        <v>576</v>
      </c>
      <c r="I261" s="116" t="s">
        <v>576</v>
      </c>
      <c r="J261" s="116" t="s">
        <v>576</v>
      </c>
    </row>
    <row r="262" spans="1:12">
      <c r="E262" s="24" t="s">
        <v>573</v>
      </c>
      <c r="F262" s="24" t="s">
        <v>574</v>
      </c>
      <c r="G262" s="24" t="s">
        <v>575</v>
      </c>
      <c r="H262" s="111" t="s">
        <v>543</v>
      </c>
      <c r="I262" s="111" t="s">
        <v>577</v>
      </c>
      <c r="J262" s="111" t="s">
        <v>578</v>
      </c>
    </row>
    <row r="263" spans="1:12">
      <c r="A263" s="24" t="s">
        <v>177</v>
      </c>
      <c r="B263" s="24" t="s">
        <v>568</v>
      </c>
      <c r="C263" s="24" t="s">
        <v>567</v>
      </c>
      <c r="D263" s="24" t="s">
        <v>569</v>
      </c>
      <c r="E263" s="24" t="s">
        <v>570</v>
      </c>
      <c r="F263" s="24" t="s">
        <v>571</v>
      </c>
      <c r="G263" s="24" t="s">
        <v>572</v>
      </c>
      <c r="H263" s="111" t="s">
        <v>579</v>
      </c>
      <c r="I263" s="111" t="s">
        <v>580</v>
      </c>
      <c r="J263" s="111" t="s">
        <v>581</v>
      </c>
    </row>
    <row r="264" spans="1:12">
      <c r="A264" s="24">
        <v>1</v>
      </c>
      <c r="B264" s="24">
        <v>15</v>
      </c>
      <c r="C264" s="24">
        <v>8</v>
      </c>
      <c r="D264" s="24">
        <v>40</v>
      </c>
      <c r="E264" s="24">
        <f>B264</f>
        <v>15</v>
      </c>
      <c r="F264" s="24">
        <f>C264</f>
        <v>8</v>
      </c>
      <c r="G264" s="24">
        <f>D264</f>
        <v>40</v>
      </c>
      <c r="H264" s="111">
        <f>20*E264</f>
        <v>300</v>
      </c>
      <c r="I264" s="111">
        <f>25*F264</f>
        <v>200</v>
      </c>
      <c r="J264" s="111">
        <f>7*G264</f>
        <v>280</v>
      </c>
    </row>
    <row r="265" spans="1:12">
      <c r="A265" s="24">
        <v>2</v>
      </c>
      <c r="B265" s="24">
        <v>20</v>
      </c>
      <c r="C265" s="24">
        <v>11</v>
      </c>
      <c r="D265" s="24">
        <v>70</v>
      </c>
      <c r="E265" s="24">
        <f t="shared" ref="E265:G267" si="17">B265-B264</f>
        <v>5</v>
      </c>
      <c r="F265" s="24">
        <f t="shared" si="17"/>
        <v>3</v>
      </c>
      <c r="G265" s="24">
        <f t="shared" si="17"/>
        <v>30</v>
      </c>
      <c r="H265" s="111">
        <f>20*E265</f>
        <v>100</v>
      </c>
      <c r="I265" s="111">
        <f>25*F265</f>
        <v>75</v>
      </c>
      <c r="J265" s="111">
        <f>7*G265</f>
        <v>210</v>
      </c>
    </row>
    <row r="266" spans="1:12">
      <c r="A266" s="24">
        <v>3</v>
      </c>
      <c r="B266" s="24">
        <v>23</v>
      </c>
      <c r="C266" s="24">
        <v>13</v>
      </c>
      <c r="D266" s="24">
        <v>80</v>
      </c>
      <c r="E266" s="24">
        <f t="shared" si="17"/>
        <v>3</v>
      </c>
      <c r="F266" s="24">
        <f t="shared" si="17"/>
        <v>2</v>
      </c>
      <c r="G266" s="24">
        <f t="shared" si="17"/>
        <v>10</v>
      </c>
      <c r="H266" s="111">
        <f>20*E266</f>
        <v>60</v>
      </c>
      <c r="I266" s="111">
        <f t="shared" ref="I266:I267" si="18">25*F266</f>
        <v>50</v>
      </c>
      <c r="J266" s="111">
        <f>7*G266</f>
        <v>70</v>
      </c>
    </row>
    <row r="267" spans="1:12">
      <c r="A267" s="24">
        <v>4</v>
      </c>
      <c r="B267" s="24">
        <v>25</v>
      </c>
      <c r="C267" s="24">
        <v>14</v>
      </c>
      <c r="D267" s="24">
        <v>85</v>
      </c>
      <c r="E267" s="24">
        <f t="shared" si="17"/>
        <v>2</v>
      </c>
      <c r="F267" s="24">
        <f t="shared" si="17"/>
        <v>1</v>
      </c>
      <c r="G267" s="24">
        <f t="shared" si="17"/>
        <v>5</v>
      </c>
      <c r="H267" s="111">
        <f t="shared" ref="H267" si="19">20*E267</f>
        <v>40</v>
      </c>
      <c r="I267" s="111">
        <f t="shared" si="18"/>
        <v>25</v>
      </c>
      <c r="J267" s="111">
        <f>7*G267</f>
        <v>35</v>
      </c>
    </row>
    <row r="269" spans="1:12">
      <c r="A269" s="12" t="s">
        <v>551</v>
      </c>
    </row>
    <row r="271" spans="1:12">
      <c r="B271" s="115" t="s">
        <v>576</v>
      </c>
      <c r="C271" s="115" t="s">
        <v>576</v>
      </c>
      <c r="D271" s="115" t="s">
        <v>576</v>
      </c>
      <c r="F271" s="1" t="s">
        <v>621</v>
      </c>
      <c r="L271" s="1" t="s">
        <v>2299</v>
      </c>
    </row>
    <row r="272" spans="1:12">
      <c r="B272" s="24" t="s">
        <v>543</v>
      </c>
      <c r="C272" s="24" t="s">
        <v>577</v>
      </c>
      <c r="D272" s="24" t="s">
        <v>578</v>
      </c>
      <c r="F272" s="1" t="s">
        <v>622</v>
      </c>
      <c r="L272" s="1" t="s">
        <v>2300</v>
      </c>
    </row>
    <row r="273" spans="1:12">
      <c r="A273" s="24" t="s">
        <v>177</v>
      </c>
      <c r="B273" s="24" t="s">
        <v>579</v>
      </c>
      <c r="C273" s="24" t="s">
        <v>580</v>
      </c>
      <c r="D273" s="24" t="s">
        <v>581</v>
      </c>
      <c r="F273" s="1" t="s">
        <v>623</v>
      </c>
      <c r="L273" s="1" t="s">
        <v>2301</v>
      </c>
    </row>
    <row r="274" spans="1:12">
      <c r="A274" s="24">
        <v>1</v>
      </c>
      <c r="B274" s="24">
        <v>300</v>
      </c>
      <c r="C274" s="24">
        <v>200</v>
      </c>
      <c r="D274" s="24">
        <v>280</v>
      </c>
      <c r="F274" s="1" t="s">
        <v>624</v>
      </c>
      <c r="L274" s="1" t="s">
        <v>2302</v>
      </c>
    </row>
    <row r="275" spans="1:12">
      <c r="A275" s="24">
        <v>2</v>
      </c>
      <c r="B275" s="24">
        <v>100</v>
      </c>
      <c r="C275" s="24">
        <v>75</v>
      </c>
      <c r="D275" s="24">
        <v>210</v>
      </c>
      <c r="L275" s="1" t="s">
        <v>2303</v>
      </c>
    </row>
    <row r="276" spans="1:12">
      <c r="A276" s="24">
        <v>3</v>
      </c>
      <c r="B276" s="24">
        <v>60</v>
      </c>
      <c r="C276" s="24">
        <v>50</v>
      </c>
      <c r="D276" s="24">
        <v>70</v>
      </c>
      <c r="F276" s="1" t="s">
        <v>625</v>
      </c>
      <c r="L276" s="1" t="s">
        <v>2304</v>
      </c>
    </row>
    <row r="277" spans="1:12">
      <c r="A277" s="24">
        <v>4</v>
      </c>
      <c r="B277" s="24">
        <v>40</v>
      </c>
      <c r="C277" s="24">
        <v>25</v>
      </c>
      <c r="D277" s="24">
        <v>35</v>
      </c>
      <c r="F277" s="1" t="s">
        <v>626</v>
      </c>
      <c r="L277" s="1" t="s">
        <v>2305</v>
      </c>
    </row>
    <row r="279" spans="1:12">
      <c r="F279" s="12" t="s">
        <v>2296</v>
      </c>
    </row>
    <row r="281" spans="1:12">
      <c r="A281" s="12" t="s">
        <v>552</v>
      </c>
    </row>
    <row r="283" spans="1:12">
      <c r="B283" s="24" t="s">
        <v>576</v>
      </c>
      <c r="C283" s="24" t="s">
        <v>576</v>
      </c>
      <c r="D283" s="24" t="s">
        <v>576</v>
      </c>
      <c r="E283" s="91"/>
      <c r="F283" s="91" t="s">
        <v>627</v>
      </c>
      <c r="G283" s="91"/>
      <c r="H283" s="91"/>
      <c r="I283" s="91"/>
      <c r="J283" s="91"/>
      <c r="K283" s="91"/>
      <c r="L283" s="91"/>
    </row>
    <row r="284" spans="1:12">
      <c r="B284" s="24" t="s">
        <v>543</v>
      </c>
      <c r="C284" s="24" t="s">
        <v>577</v>
      </c>
      <c r="D284" s="24" t="s">
        <v>578</v>
      </c>
      <c r="E284" s="91"/>
      <c r="F284" s="91" t="s">
        <v>628</v>
      </c>
      <c r="G284" s="91"/>
      <c r="H284" s="91"/>
      <c r="I284" s="91"/>
      <c r="J284" s="91"/>
      <c r="K284" s="91"/>
      <c r="L284" s="91"/>
    </row>
    <row r="285" spans="1:12">
      <c r="A285" s="24" t="s">
        <v>177</v>
      </c>
      <c r="B285" s="24" t="s">
        <v>579</v>
      </c>
      <c r="C285" s="24" t="s">
        <v>580</v>
      </c>
      <c r="D285" s="24" t="s">
        <v>581</v>
      </c>
      <c r="E285" s="91"/>
      <c r="F285" s="91" t="s">
        <v>629</v>
      </c>
      <c r="G285" s="91"/>
      <c r="H285" s="91"/>
      <c r="I285" s="91"/>
      <c r="J285" s="91"/>
      <c r="K285" s="91"/>
      <c r="L285" s="91"/>
    </row>
    <row r="286" spans="1:12">
      <c r="A286" s="24">
        <v>1</v>
      </c>
      <c r="B286" s="24">
        <v>300</v>
      </c>
      <c r="C286" s="24">
        <v>200</v>
      </c>
      <c r="D286" s="24">
        <v>280</v>
      </c>
      <c r="E286" s="91"/>
      <c r="F286" s="91" t="s">
        <v>2297</v>
      </c>
      <c r="G286" s="91"/>
      <c r="H286" s="91"/>
      <c r="I286" s="91"/>
      <c r="J286" s="91"/>
      <c r="K286" s="91"/>
      <c r="L286" s="91"/>
    </row>
    <row r="287" spans="1:12">
      <c r="A287" s="24">
        <v>2</v>
      </c>
      <c r="B287" s="24">
        <v>100</v>
      </c>
      <c r="C287" s="24">
        <v>75</v>
      </c>
      <c r="D287" s="24">
        <v>210</v>
      </c>
      <c r="E287" s="91"/>
      <c r="F287" s="91" t="s">
        <v>2298</v>
      </c>
      <c r="G287" s="91"/>
      <c r="H287" s="91"/>
      <c r="I287" s="91"/>
      <c r="J287" s="91"/>
      <c r="K287" s="91"/>
      <c r="L287" s="91"/>
    </row>
    <row r="288" spans="1:12">
      <c r="A288" s="24">
        <v>3</v>
      </c>
      <c r="B288" s="24">
        <v>60</v>
      </c>
      <c r="C288" s="24">
        <v>50</v>
      </c>
      <c r="D288" s="24">
        <v>70</v>
      </c>
      <c r="E288" s="91"/>
      <c r="F288" s="91"/>
      <c r="G288" s="91"/>
      <c r="H288" s="91"/>
      <c r="I288" s="91"/>
      <c r="J288" s="91"/>
      <c r="K288" s="91"/>
      <c r="L288" s="91"/>
    </row>
    <row r="289" spans="1:12">
      <c r="A289" s="24">
        <v>4</v>
      </c>
      <c r="B289" s="24">
        <v>40</v>
      </c>
      <c r="C289" s="24">
        <v>25</v>
      </c>
      <c r="D289" s="24">
        <v>35</v>
      </c>
      <c r="E289" s="91"/>
      <c r="F289" s="91"/>
      <c r="G289" s="91"/>
      <c r="H289" s="91"/>
      <c r="I289" s="91"/>
      <c r="J289" s="91"/>
      <c r="K289" s="91"/>
      <c r="L289" s="91"/>
    </row>
  </sheetData>
  <mergeCells count="1">
    <mergeCell ref="H162:I16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3F3A77-F76B-754C-AC47-D4C551232FFE}">
  <dimension ref="A1:K349"/>
  <sheetViews>
    <sheetView rightToLeft="1" topLeftCell="A31" zoomScale="170" zoomScaleNormal="170" workbookViewId="0">
      <selection activeCell="E48" sqref="C48:E48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2306</v>
      </c>
      <c r="B1" s="96"/>
      <c r="C1" s="96"/>
      <c r="D1" s="96"/>
      <c r="E1" s="96"/>
      <c r="F1" s="96"/>
      <c r="G1" s="96"/>
      <c r="H1" s="97"/>
    </row>
    <row r="3" spans="1:8">
      <c r="A3" s="1" t="s">
        <v>2307</v>
      </c>
    </row>
    <row r="4" spans="1:8">
      <c r="A4" s="1" t="s">
        <v>2308</v>
      </c>
    </row>
    <row r="5" spans="1:8">
      <c r="A5" s="1" t="s">
        <v>2309</v>
      </c>
    </row>
    <row r="6" spans="1:8">
      <c r="A6" s="1" t="s">
        <v>2310</v>
      </c>
    </row>
    <row r="7" spans="1:8">
      <c r="A7" s="1" t="s">
        <v>2311</v>
      </c>
    </row>
    <row r="9" spans="1:8">
      <c r="A9" s="118" t="s">
        <v>630</v>
      </c>
      <c r="B9" s="118"/>
      <c r="C9" s="118"/>
      <c r="D9" s="118"/>
      <c r="E9" s="118"/>
      <c r="F9" s="118"/>
      <c r="G9" s="118"/>
      <c r="H9" s="118"/>
    </row>
    <row r="11" spans="1:8">
      <c r="A11" s="1" t="s">
        <v>632</v>
      </c>
    </row>
    <row r="13" spans="1:8">
      <c r="A13" s="24" t="s">
        <v>631</v>
      </c>
      <c r="B13" s="24" t="s">
        <v>633</v>
      </c>
      <c r="C13" s="24" t="s">
        <v>633</v>
      </c>
      <c r="D13" s="24" t="s">
        <v>635</v>
      </c>
    </row>
    <row r="14" spans="1:8">
      <c r="A14" s="24" t="s">
        <v>677</v>
      </c>
      <c r="B14" s="24" t="s">
        <v>715</v>
      </c>
      <c r="C14" s="24" t="s">
        <v>634</v>
      </c>
      <c r="D14" s="24" t="s">
        <v>636</v>
      </c>
    </row>
    <row r="15" spans="1:8">
      <c r="A15" s="24">
        <v>1</v>
      </c>
      <c r="B15" s="24">
        <v>100</v>
      </c>
      <c r="C15" s="24"/>
      <c r="D15" s="24"/>
    </row>
    <row r="16" spans="1:8">
      <c r="A16" s="24">
        <v>2</v>
      </c>
      <c r="B16" s="24">
        <v>220</v>
      </c>
      <c r="C16" s="24"/>
      <c r="D16" s="24"/>
    </row>
    <row r="17" spans="1:8">
      <c r="A17" s="24">
        <v>3</v>
      </c>
      <c r="B17" s="24">
        <v>360</v>
      </c>
      <c r="C17" s="24"/>
      <c r="D17" s="24"/>
    </row>
    <row r="18" spans="1:8">
      <c r="A18" s="24">
        <v>4</v>
      </c>
      <c r="B18" s="24">
        <v>520</v>
      </c>
      <c r="C18" s="24"/>
      <c r="D18" s="24"/>
    </row>
    <row r="19" spans="1:8">
      <c r="A19" s="24">
        <v>5</v>
      </c>
      <c r="B19" s="24">
        <v>700</v>
      </c>
      <c r="C19" s="24"/>
      <c r="D19" s="24"/>
    </row>
    <row r="20" spans="1:8">
      <c r="A20" s="24">
        <v>6</v>
      </c>
      <c r="B20" s="24">
        <v>900</v>
      </c>
      <c r="C20" s="24"/>
      <c r="D20" s="24"/>
    </row>
    <row r="21" spans="1:8">
      <c r="A21" s="24">
        <v>7</v>
      </c>
      <c r="B21" s="24">
        <v>1120</v>
      </c>
      <c r="C21" s="24"/>
      <c r="D21" s="24"/>
    </row>
    <row r="23" spans="1:8">
      <c r="A23" s="120" t="s">
        <v>637</v>
      </c>
      <c r="B23" s="120"/>
      <c r="C23" s="120"/>
      <c r="D23" s="120"/>
      <c r="E23" s="120"/>
      <c r="F23" s="120"/>
      <c r="G23" s="120"/>
      <c r="H23" s="120"/>
    </row>
    <row r="24" spans="1:8">
      <c r="A24" s="1" t="s">
        <v>638</v>
      </c>
    </row>
    <row r="25" spans="1:8">
      <c r="A25" s="1" t="s">
        <v>639</v>
      </c>
    </row>
    <row r="26" spans="1:8">
      <c r="A26" s="1" t="s">
        <v>640</v>
      </c>
    </row>
    <row r="27" spans="1:8">
      <c r="A27" s="1" t="s">
        <v>641</v>
      </c>
    </row>
    <row r="28" spans="1:8">
      <c r="A28" s="1" t="s">
        <v>642</v>
      </c>
    </row>
    <row r="29" spans="1:8">
      <c r="A29" s="1" t="s">
        <v>643</v>
      </c>
      <c r="C29" s="1" t="s">
        <v>644</v>
      </c>
      <c r="D29" s="1" t="s">
        <v>645</v>
      </c>
    </row>
    <row r="31" spans="1:8">
      <c r="A31" s="21" t="s">
        <v>677</v>
      </c>
      <c r="B31" s="21" t="s">
        <v>678</v>
      </c>
      <c r="C31" s="21" t="s">
        <v>679</v>
      </c>
      <c r="D31" s="119" t="s">
        <v>680</v>
      </c>
    </row>
    <row r="32" spans="1:8">
      <c r="A32" s="24" t="s">
        <v>631</v>
      </c>
      <c r="B32" s="24" t="s">
        <v>633</v>
      </c>
      <c r="C32" s="24" t="s">
        <v>633</v>
      </c>
      <c r="D32" s="24" t="s">
        <v>635</v>
      </c>
      <c r="F32" s="1" t="s">
        <v>669</v>
      </c>
    </row>
    <row r="33" spans="1:8">
      <c r="A33" s="24"/>
      <c r="B33" s="24" t="s">
        <v>676</v>
      </c>
      <c r="C33" s="24" t="s">
        <v>685</v>
      </c>
      <c r="D33" s="24" t="s">
        <v>686</v>
      </c>
      <c r="F33" s="1" t="s">
        <v>670</v>
      </c>
    </row>
    <row r="34" spans="1:8">
      <c r="A34" s="24">
        <v>1</v>
      </c>
      <c r="B34" s="24">
        <v>100</v>
      </c>
      <c r="C34" s="26">
        <f>B34/A34</f>
        <v>100</v>
      </c>
      <c r="D34" s="231">
        <f>B34</f>
        <v>100</v>
      </c>
      <c r="F34" s="1" t="s">
        <v>671</v>
      </c>
    </row>
    <row r="35" spans="1:8">
      <c r="A35" s="24">
        <v>2</v>
      </c>
      <c r="B35" s="24">
        <v>220</v>
      </c>
      <c r="C35" s="26">
        <f t="shared" ref="C35:C40" si="0">B35/A35</f>
        <v>110</v>
      </c>
      <c r="D35" s="26">
        <f>B35-B34</f>
        <v>120</v>
      </c>
      <c r="F35" s="1" t="s">
        <v>672</v>
      </c>
    </row>
    <row r="36" spans="1:8">
      <c r="A36" s="24">
        <v>3</v>
      </c>
      <c r="B36" s="24">
        <v>360</v>
      </c>
      <c r="C36" s="26">
        <f t="shared" si="0"/>
        <v>120</v>
      </c>
      <c r="D36" s="26">
        <f>B36-B35</f>
        <v>140</v>
      </c>
    </row>
    <row r="37" spans="1:8">
      <c r="A37" s="24">
        <v>4</v>
      </c>
      <c r="B37" s="24">
        <v>520</v>
      </c>
      <c r="C37" s="26">
        <f t="shared" si="0"/>
        <v>130</v>
      </c>
      <c r="D37" s="26">
        <f t="shared" ref="D37:D40" si="1">B37-B36</f>
        <v>160</v>
      </c>
      <c r="F37" s="1" t="s">
        <v>673</v>
      </c>
    </row>
    <row r="38" spans="1:8">
      <c r="A38" s="24">
        <v>5</v>
      </c>
      <c r="B38" s="24">
        <v>700</v>
      </c>
      <c r="C38" s="26">
        <f t="shared" si="0"/>
        <v>140</v>
      </c>
      <c r="D38" s="26">
        <f t="shared" si="1"/>
        <v>180</v>
      </c>
      <c r="F38" s="1" t="s">
        <v>674</v>
      </c>
    </row>
    <row r="39" spans="1:8">
      <c r="A39" s="24">
        <v>6</v>
      </c>
      <c r="B39" s="24">
        <v>900</v>
      </c>
      <c r="C39" s="26">
        <f t="shared" si="0"/>
        <v>150</v>
      </c>
      <c r="D39" s="26">
        <f t="shared" si="1"/>
        <v>200</v>
      </c>
      <c r="F39" s="1" t="s">
        <v>675</v>
      </c>
    </row>
    <row r="40" spans="1:8">
      <c r="A40" s="24">
        <v>7</v>
      </c>
      <c r="B40" s="24">
        <v>1120</v>
      </c>
      <c r="C40" s="26">
        <f t="shared" si="0"/>
        <v>160</v>
      </c>
      <c r="D40" s="26">
        <f t="shared" si="1"/>
        <v>220</v>
      </c>
    </row>
    <row r="42" spans="1:8">
      <c r="A42" s="120" t="s">
        <v>646</v>
      </c>
      <c r="B42" s="120"/>
      <c r="C42" s="120"/>
      <c r="D42" s="120"/>
      <c r="E42" s="120"/>
      <c r="F42" s="120"/>
      <c r="G42" s="120"/>
      <c r="H42" s="120"/>
    </row>
    <row r="43" spans="1:8">
      <c r="A43" s="120" t="s">
        <v>647</v>
      </c>
      <c r="B43" s="120"/>
      <c r="C43" s="120"/>
      <c r="D43" s="120"/>
      <c r="E43" s="120"/>
      <c r="F43" s="120"/>
      <c r="G43" s="120"/>
      <c r="H43" s="120"/>
    </row>
    <row r="45" spans="1:8">
      <c r="B45" s="121" t="s">
        <v>684</v>
      </c>
      <c r="E45" s="1" t="s">
        <v>682</v>
      </c>
    </row>
    <row r="46" spans="1:8">
      <c r="E46" s="1" t="s">
        <v>681</v>
      </c>
    </row>
    <row r="48" spans="1:8">
      <c r="B48" s="117" t="s">
        <v>683</v>
      </c>
      <c r="G48" s="1" t="s">
        <v>2312</v>
      </c>
    </row>
    <row r="49" spans="1:8">
      <c r="G49" s="1" t="s">
        <v>2313</v>
      </c>
    </row>
    <row r="50" spans="1:8">
      <c r="G50" s="1" t="s">
        <v>2314</v>
      </c>
    </row>
    <row r="51" spans="1:8">
      <c r="G51" s="1" t="s">
        <v>2315</v>
      </c>
    </row>
    <row r="52" spans="1:8">
      <c r="G52" s="1" t="s">
        <v>2316</v>
      </c>
    </row>
    <row r="53" spans="1:8">
      <c r="G53" s="1" t="s">
        <v>2317</v>
      </c>
    </row>
    <row r="54" spans="1:8">
      <c r="B54" s="21" t="s">
        <v>677</v>
      </c>
      <c r="G54" s="1" t="s">
        <v>2318</v>
      </c>
    </row>
    <row r="57" spans="1:8">
      <c r="A57" s="120" t="s">
        <v>648</v>
      </c>
      <c r="B57" s="120"/>
      <c r="C57" s="120"/>
      <c r="D57" s="120"/>
      <c r="E57" s="120"/>
      <c r="F57" s="120"/>
      <c r="G57" s="120"/>
      <c r="H57" s="120"/>
    </row>
    <row r="58" spans="1:8">
      <c r="A58" s="120" t="s">
        <v>649</v>
      </c>
      <c r="B58" s="120"/>
      <c r="C58" s="120"/>
      <c r="D58" s="120"/>
      <c r="E58" s="120"/>
      <c r="F58" s="120"/>
      <c r="G58" s="120"/>
      <c r="H58" s="120"/>
    </row>
    <row r="60" spans="1:8">
      <c r="A60" s="1" t="s">
        <v>687</v>
      </c>
    </row>
    <row r="61" spans="1:8">
      <c r="A61" s="1" t="s">
        <v>688</v>
      </c>
    </row>
    <row r="63" spans="1:8">
      <c r="C63" s="1" t="s">
        <v>650</v>
      </c>
      <c r="D63" s="1" t="s">
        <v>650</v>
      </c>
      <c r="E63" s="1" t="s">
        <v>651</v>
      </c>
      <c r="F63" s="1" t="s">
        <v>651</v>
      </c>
    </row>
    <row r="64" spans="1:8">
      <c r="A64" s="14" t="s">
        <v>631</v>
      </c>
      <c r="B64" s="14" t="s">
        <v>633</v>
      </c>
      <c r="C64" s="14" t="s">
        <v>633</v>
      </c>
      <c r="D64" s="14" t="s">
        <v>635</v>
      </c>
      <c r="E64" s="14" t="s">
        <v>633</v>
      </c>
      <c r="F64" s="14" t="s">
        <v>635</v>
      </c>
    </row>
    <row r="65" spans="1:8">
      <c r="A65" s="14"/>
      <c r="B65" s="14"/>
      <c r="C65" s="14" t="s">
        <v>634</v>
      </c>
      <c r="D65" s="14" t="s">
        <v>636</v>
      </c>
      <c r="E65" s="14" t="s">
        <v>634</v>
      </c>
      <c r="F65" s="14" t="s">
        <v>636</v>
      </c>
    </row>
    <row r="66" spans="1:8">
      <c r="A66" s="14">
        <v>1</v>
      </c>
      <c r="B66" s="14">
        <v>100</v>
      </c>
      <c r="C66" s="231">
        <f>B66/A66</f>
        <v>100</v>
      </c>
      <c r="D66" s="231">
        <f>B66</f>
        <v>100</v>
      </c>
      <c r="E66" s="231">
        <f>C66*(1+10%)</f>
        <v>110.00000000000001</v>
      </c>
      <c r="F66" s="231">
        <f>D66*(1+10%)</f>
        <v>110.00000000000001</v>
      </c>
    </row>
    <row r="67" spans="1:8">
      <c r="A67" s="14">
        <v>2</v>
      </c>
      <c r="B67" s="14">
        <v>220</v>
      </c>
      <c r="C67" s="231">
        <f>B67/A67</f>
        <v>110</v>
      </c>
      <c r="D67" s="231">
        <f>B67-B66</f>
        <v>120</v>
      </c>
      <c r="E67" s="231">
        <f t="shared" ref="E67:F72" si="2">C67*(1+10%)</f>
        <v>121.00000000000001</v>
      </c>
      <c r="F67" s="231">
        <f t="shared" si="2"/>
        <v>132</v>
      </c>
    </row>
    <row r="68" spans="1:8">
      <c r="A68" s="14">
        <v>3</v>
      </c>
      <c r="B68" s="14">
        <v>360</v>
      </c>
      <c r="C68" s="231">
        <f t="shared" ref="C68:C72" si="3">B68/A68</f>
        <v>120</v>
      </c>
      <c r="D68" s="231">
        <f>B68-B67</f>
        <v>140</v>
      </c>
      <c r="E68" s="231">
        <f t="shared" si="2"/>
        <v>132</v>
      </c>
      <c r="F68" s="231">
        <f t="shared" si="2"/>
        <v>154</v>
      </c>
    </row>
    <row r="69" spans="1:8">
      <c r="A69" s="14">
        <v>4</v>
      </c>
      <c r="B69" s="14">
        <v>520</v>
      </c>
      <c r="C69" s="231">
        <f t="shared" si="3"/>
        <v>130</v>
      </c>
      <c r="D69" s="231">
        <f t="shared" ref="D69:D72" si="4">B69-B68</f>
        <v>160</v>
      </c>
      <c r="E69" s="231">
        <f t="shared" si="2"/>
        <v>143</v>
      </c>
      <c r="F69" s="231">
        <f t="shared" si="2"/>
        <v>176</v>
      </c>
    </row>
    <row r="70" spans="1:8">
      <c r="A70" s="14">
        <v>5</v>
      </c>
      <c r="B70" s="14">
        <v>700</v>
      </c>
      <c r="C70" s="231">
        <f t="shared" si="3"/>
        <v>140</v>
      </c>
      <c r="D70" s="231">
        <f t="shared" si="4"/>
        <v>180</v>
      </c>
      <c r="E70" s="231">
        <f t="shared" si="2"/>
        <v>154</v>
      </c>
      <c r="F70" s="231">
        <f t="shared" si="2"/>
        <v>198.00000000000003</v>
      </c>
    </row>
    <row r="71" spans="1:8">
      <c r="A71" s="14">
        <v>6</v>
      </c>
      <c r="B71" s="14">
        <v>900</v>
      </c>
      <c r="C71" s="231">
        <f t="shared" si="3"/>
        <v>150</v>
      </c>
      <c r="D71" s="231">
        <f t="shared" si="4"/>
        <v>200</v>
      </c>
      <c r="E71" s="231">
        <f t="shared" si="2"/>
        <v>165</v>
      </c>
      <c r="F71" s="231">
        <f t="shared" si="2"/>
        <v>220.00000000000003</v>
      </c>
    </row>
    <row r="72" spans="1:8">
      <c r="A72" s="14">
        <v>7</v>
      </c>
      <c r="B72" s="14">
        <v>1120</v>
      </c>
      <c r="C72" s="231">
        <f t="shared" si="3"/>
        <v>160</v>
      </c>
      <c r="D72" s="231">
        <f t="shared" si="4"/>
        <v>220</v>
      </c>
      <c r="E72" s="231">
        <f t="shared" si="2"/>
        <v>176</v>
      </c>
      <c r="F72" s="231">
        <f t="shared" si="2"/>
        <v>242.00000000000003</v>
      </c>
    </row>
    <row r="75" spans="1:8">
      <c r="A75" s="120" t="s">
        <v>652</v>
      </c>
      <c r="B75" s="120"/>
      <c r="C75" s="120"/>
      <c r="D75" s="120"/>
      <c r="E75" s="120"/>
      <c r="F75" s="120"/>
      <c r="G75" s="120"/>
      <c r="H75" s="120"/>
    </row>
    <row r="76" spans="1:8">
      <c r="A76" s="120"/>
      <c r="B76" s="120"/>
      <c r="C76" s="120"/>
      <c r="D76" s="120"/>
      <c r="E76" s="120"/>
      <c r="F76" s="120"/>
      <c r="G76" s="120"/>
      <c r="H76" s="120"/>
    </row>
    <row r="78" spans="1:8">
      <c r="B78" s="121" t="s">
        <v>691</v>
      </c>
      <c r="E78" s="1" t="s">
        <v>682</v>
      </c>
    </row>
    <row r="79" spans="1:8">
      <c r="E79" s="1" t="s">
        <v>681</v>
      </c>
    </row>
    <row r="80" spans="1:8">
      <c r="B80" s="1" t="s">
        <v>692</v>
      </c>
    </row>
    <row r="82" spans="1:8">
      <c r="B82" s="121" t="s">
        <v>690</v>
      </c>
    </row>
    <row r="85" spans="1:8">
      <c r="B85" s="117" t="s">
        <v>689</v>
      </c>
    </row>
    <row r="91" spans="1:8">
      <c r="B91" s="21" t="s">
        <v>677</v>
      </c>
    </row>
    <row r="95" spans="1:8">
      <c r="A95" s="120" t="s">
        <v>653</v>
      </c>
      <c r="B95" s="120"/>
      <c r="C95" s="120"/>
      <c r="D95" s="120"/>
      <c r="E95" s="120"/>
      <c r="F95" s="120"/>
      <c r="G95" s="120"/>
      <c r="H95" s="120"/>
    </row>
    <row r="96" spans="1:8">
      <c r="A96" s="120"/>
      <c r="B96" s="120"/>
      <c r="C96" s="120"/>
      <c r="D96" s="120"/>
      <c r="E96" s="120"/>
      <c r="F96" s="120"/>
      <c r="G96" s="120"/>
      <c r="H96" s="120"/>
    </row>
    <row r="98" spans="1:8">
      <c r="A98" s="1" t="s">
        <v>693</v>
      </c>
    </row>
    <row r="100" spans="1:8">
      <c r="A100" s="120" t="s">
        <v>654</v>
      </c>
      <c r="B100" s="120"/>
      <c r="C100" s="120"/>
      <c r="D100" s="120"/>
      <c r="E100" s="120"/>
      <c r="F100" s="120"/>
      <c r="G100" s="120"/>
      <c r="H100" s="120"/>
    </row>
    <row r="101" spans="1:8">
      <c r="A101" s="120" t="s">
        <v>655</v>
      </c>
      <c r="B101" s="120"/>
      <c r="C101" s="120"/>
      <c r="D101" s="120"/>
      <c r="E101" s="120"/>
      <c r="F101" s="120"/>
      <c r="G101" s="120"/>
      <c r="H101" s="120"/>
    </row>
    <row r="103" spans="1:8">
      <c r="A103" s="1" t="s">
        <v>2319</v>
      </c>
    </row>
    <row r="104" spans="1:8">
      <c r="A104" s="1" t="s">
        <v>2320</v>
      </c>
    </row>
    <row r="105" spans="1:8">
      <c r="B105" s="1" t="s">
        <v>2322</v>
      </c>
    </row>
    <row r="106" spans="1:8">
      <c r="B106" s="1" t="s">
        <v>2321</v>
      </c>
    </row>
    <row r="107" spans="1:8">
      <c r="B107" s="1" t="s">
        <v>2323</v>
      </c>
    </row>
    <row r="108" spans="1:8">
      <c r="B108" s="12" t="s">
        <v>2324</v>
      </c>
    </row>
    <row r="109" spans="1:8">
      <c r="B109" s="1" t="s">
        <v>2325</v>
      </c>
    </row>
    <row r="111" spans="1:8">
      <c r="A111" s="1" t="s">
        <v>2326</v>
      </c>
    </row>
    <row r="112" spans="1:8" ht="16" customHeight="1">
      <c r="B112" s="1" t="s">
        <v>2327</v>
      </c>
      <c r="E112" s="1">
        <v>180</v>
      </c>
      <c r="F112" s="291" t="s">
        <v>2329</v>
      </c>
      <c r="G112" s="291"/>
      <c r="H112" s="291"/>
    </row>
    <row r="113" spans="1:10">
      <c r="B113" s="1" t="s">
        <v>2328</v>
      </c>
      <c r="E113" s="1">
        <v>100</v>
      </c>
      <c r="F113" s="291"/>
      <c r="G113" s="291"/>
      <c r="H113" s="291"/>
    </row>
    <row r="114" spans="1:10">
      <c r="F114" s="291"/>
      <c r="G114" s="291"/>
      <c r="H114" s="291"/>
    </row>
    <row r="116" spans="1:10">
      <c r="C116" s="1" t="s">
        <v>650</v>
      </c>
      <c r="D116" s="21" t="s">
        <v>650</v>
      </c>
      <c r="E116" s="91"/>
      <c r="F116" s="200"/>
      <c r="G116" s="200"/>
      <c r="H116" s="200"/>
      <c r="I116" s="91"/>
      <c r="J116" s="91"/>
    </row>
    <row r="117" spans="1:10">
      <c r="A117" s="14" t="s">
        <v>631</v>
      </c>
      <c r="B117" s="14" t="s">
        <v>633</v>
      </c>
      <c r="C117" s="14" t="s">
        <v>633</v>
      </c>
      <c r="D117" s="24" t="s">
        <v>635</v>
      </c>
      <c r="E117" s="91"/>
      <c r="F117" s="91"/>
      <c r="G117" s="91"/>
      <c r="H117" s="91"/>
      <c r="I117" s="91"/>
      <c r="J117" s="91"/>
    </row>
    <row r="118" spans="1:10">
      <c r="A118" s="14"/>
      <c r="B118" s="14"/>
      <c r="C118" s="14" t="s">
        <v>696</v>
      </c>
      <c r="D118" s="24" t="s">
        <v>695</v>
      </c>
      <c r="E118" s="91"/>
      <c r="F118" s="91"/>
      <c r="G118" s="91"/>
      <c r="H118" s="91"/>
      <c r="I118" s="91"/>
      <c r="J118" s="91"/>
    </row>
    <row r="119" spans="1:10">
      <c r="A119" s="14">
        <v>1</v>
      </c>
      <c r="B119" s="14">
        <v>100</v>
      </c>
      <c r="C119" s="15">
        <f>B119/A119</f>
        <v>100</v>
      </c>
      <c r="D119" s="26">
        <f>B119</f>
        <v>100</v>
      </c>
      <c r="E119" s="91"/>
      <c r="F119" s="91" t="s">
        <v>2330</v>
      </c>
      <c r="G119" s="91"/>
      <c r="H119" s="91"/>
      <c r="I119" s="91"/>
      <c r="J119" s="91"/>
    </row>
    <row r="120" spans="1:10">
      <c r="A120" s="14">
        <v>2</v>
      </c>
      <c r="B120" s="14">
        <v>220</v>
      </c>
      <c r="C120" s="15">
        <f t="shared" ref="C120:C125" si="5">B120/A120</f>
        <v>110</v>
      </c>
      <c r="D120" s="26">
        <f>B120-B119</f>
        <v>120</v>
      </c>
      <c r="E120" s="91"/>
      <c r="F120" s="91" t="s">
        <v>2331</v>
      </c>
      <c r="G120" s="91"/>
      <c r="H120" s="91"/>
      <c r="I120" s="91"/>
      <c r="J120" s="91"/>
    </row>
    <row r="121" spans="1:10">
      <c r="A121" s="14">
        <v>3</v>
      </c>
      <c r="B121" s="14">
        <v>360</v>
      </c>
      <c r="C121" s="15">
        <f t="shared" si="5"/>
        <v>120</v>
      </c>
      <c r="D121" s="26">
        <f t="shared" ref="D121:D125" si="6">B121-B120</f>
        <v>140</v>
      </c>
      <c r="E121" s="91"/>
      <c r="F121" s="91" t="s">
        <v>2332</v>
      </c>
      <c r="G121" s="91"/>
      <c r="H121" s="91"/>
      <c r="I121" s="91"/>
      <c r="J121" s="91"/>
    </row>
    <row r="122" spans="1:10" ht="17" thickBot="1">
      <c r="A122" s="67">
        <v>4</v>
      </c>
      <c r="B122" s="67">
        <v>520</v>
      </c>
      <c r="C122" s="122">
        <f t="shared" si="5"/>
        <v>130</v>
      </c>
      <c r="D122" s="33">
        <f t="shared" si="6"/>
        <v>160</v>
      </c>
      <c r="E122" s="91"/>
      <c r="F122" s="91"/>
      <c r="G122" s="91"/>
      <c r="H122" s="91"/>
      <c r="I122" s="91"/>
      <c r="J122" s="91"/>
    </row>
    <row r="123" spans="1:10" ht="17" thickBot="1">
      <c r="A123" s="125">
        <v>5</v>
      </c>
      <c r="B123" s="126">
        <v>700</v>
      </c>
      <c r="C123" s="127">
        <f t="shared" si="5"/>
        <v>140</v>
      </c>
      <c r="D123" s="232">
        <f t="shared" si="6"/>
        <v>180</v>
      </c>
      <c r="E123" s="132" t="s">
        <v>2333</v>
      </c>
      <c r="F123" s="91"/>
      <c r="G123" s="91"/>
      <c r="H123" s="91"/>
      <c r="I123" s="91"/>
      <c r="J123" s="91"/>
    </row>
    <row r="124" spans="1:10">
      <c r="A124" s="123">
        <v>6</v>
      </c>
      <c r="B124" s="123">
        <v>900</v>
      </c>
      <c r="C124" s="124">
        <f t="shared" si="5"/>
        <v>150</v>
      </c>
      <c r="D124" s="29">
        <f t="shared" si="6"/>
        <v>200</v>
      </c>
      <c r="E124" s="91"/>
      <c r="F124" s="91"/>
      <c r="G124" s="91"/>
      <c r="H124" s="91"/>
      <c r="I124" s="91"/>
      <c r="J124" s="91"/>
    </row>
    <row r="125" spans="1:10">
      <c r="A125" s="14">
        <v>7</v>
      </c>
      <c r="B125" s="14">
        <v>1120</v>
      </c>
      <c r="C125" s="15">
        <f t="shared" si="5"/>
        <v>160</v>
      </c>
      <c r="D125" s="26">
        <f t="shared" si="6"/>
        <v>220</v>
      </c>
      <c r="E125" s="91"/>
      <c r="F125" s="91"/>
      <c r="G125" s="91"/>
      <c r="H125" s="91"/>
      <c r="I125" s="91"/>
      <c r="J125" s="91"/>
    </row>
    <row r="126" spans="1:10">
      <c r="E126" s="91"/>
      <c r="F126" s="91"/>
      <c r="G126" s="91"/>
      <c r="H126" s="91"/>
      <c r="I126" s="91"/>
      <c r="J126" s="91"/>
    </row>
    <row r="127" spans="1:10">
      <c r="A127" s="120" t="s">
        <v>2334</v>
      </c>
      <c r="B127" s="120"/>
      <c r="C127" s="120"/>
      <c r="D127" s="120"/>
      <c r="E127" s="120"/>
      <c r="F127" s="120"/>
      <c r="G127" s="120"/>
      <c r="H127" s="120"/>
    </row>
    <row r="128" spans="1:10">
      <c r="A128" s="120" t="s">
        <v>2335</v>
      </c>
      <c r="B128" s="120"/>
      <c r="C128" s="120"/>
      <c r="D128" s="120"/>
      <c r="E128" s="120"/>
      <c r="F128" s="120"/>
      <c r="G128" s="120"/>
      <c r="H128" s="120"/>
    </row>
    <row r="130" spans="1:8">
      <c r="A130" s="1" t="s">
        <v>2337</v>
      </c>
    </row>
    <row r="131" spans="1:8">
      <c r="B131" s="1" t="s">
        <v>2336</v>
      </c>
      <c r="D131" s="21" t="s">
        <v>1404</v>
      </c>
      <c r="E131" s="1" t="s">
        <v>2338</v>
      </c>
    </row>
    <row r="132" spans="1:8">
      <c r="B132" s="1" t="s">
        <v>2339</v>
      </c>
      <c r="D132" s="21" t="s">
        <v>678</v>
      </c>
      <c r="E132" s="1" t="s">
        <v>2340</v>
      </c>
    </row>
    <row r="133" spans="1:8">
      <c r="B133" s="1" t="s">
        <v>2341</v>
      </c>
      <c r="D133" s="21" t="s">
        <v>2239</v>
      </c>
    </row>
    <row r="135" spans="1:8">
      <c r="A135" s="1" t="s">
        <v>2342</v>
      </c>
    </row>
    <row r="137" spans="1:8">
      <c r="C137" s="1" t="s">
        <v>697</v>
      </c>
      <c r="E137" s="1">
        <f>180*5</f>
        <v>900</v>
      </c>
      <c r="F137" s="1" t="s">
        <v>698</v>
      </c>
      <c r="G137" s="1" t="s">
        <v>2343</v>
      </c>
    </row>
    <row r="138" spans="1:8">
      <c r="C138" s="1" t="s">
        <v>699</v>
      </c>
      <c r="E138" s="1">
        <v>700</v>
      </c>
      <c r="F138" s="1" t="s">
        <v>2344</v>
      </c>
    </row>
    <row r="139" spans="1:8">
      <c r="C139" s="1" t="s">
        <v>700</v>
      </c>
      <c r="E139" s="128">
        <f>E137-E138</f>
        <v>200</v>
      </c>
    </row>
    <row r="141" spans="1:8">
      <c r="A141" s="120" t="s">
        <v>2345</v>
      </c>
      <c r="B141" s="120"/>
      <c r="C141" s="120"/>
      <c r="D141" s="120"/>
      <c r="E141" s="120"/>
      <c r="F141" s="120"/>
      <c r="G141" s="120"/>
      <c r="H141" s="120"/>
    </row>
    <row r="142" spans="1:8">
      <c r="A142" s="120" t="s">
        <v>2346</v>
      </c>
      <c r="B142" s="120"/>
      <c r="C142" s="120"/>
      <c r="D142" s="120"/>
      <c r="E142" s="120"/>
      <c r="F142" s="120"/>
      <c r="G142" s="120"/>
      <c r="H142" s="120"/>
    </row>
    <row r="144" spans="1:8">
      <c r="A144" s="1" t="s">
        <v>2347</v>
      </c>
      <c r="H144" s="1" t="s">
        <v>705</v>
      </c>
    </row>
    <row r="145" spans="1:8">
      <c r="H145" s="1" t="s">
        <v>706</v>
      </c>
    </row>
    <row r="146" spans="1:8">
      <c r="C146" s="1" t="s">
        <v>701</v>
      </c>
      <c r="E146" s="1">
        <v>180</v>
      </c>
      <c r="F146" s="1" t="s">
        <v>694</v>
      </c>
      <c r="H146" s="1" t="s">
        <v>707</v>
      </c>
    </row>
    <row r="147" spans="1:8">
      <c r="C147" s="1" t="s">
        <v>702</v>
      </c>
      <c r="E147" s="1">
        <v>180</v>
      </c>
      <c r="F147" s="1" t="s">
        <v>703</v>
      </c>
      <c r="H147" s="1" t="s">
        <v>708</v>
      </c>
    </row>
    <row r="148" spans="1:8">
      <c r="C148" s="1" t="s">
        <v>704</v>
      </c>
      <c r="E148" s="66">
        <f>E146-E147</f>
        <v>0</v>
      </c>
      <c r="H148" s="1" t="s">
        <v>709</v>
      </c>
    </row>
    <row r="150" spans="1:8">
      <c r="A150" s="1" t="s">
        <v>2348</v>
      </c>
    </row>
    <row r="151" spans="1:8">
      <c r="A151" s="1" t="s">
        <v>2349</v>
      </c>
    </row>
    <row r="153" spans="1:8">
      <c r="D153" s="24" t="s">
        <v>635</v>
      </c>
    </row>
    <row r="154" spans="1:8">
      <c r="D154" s="24" t="s">
        <v>695</v>
      </c>
    </row>
    <row r="155" spans="1:8">
      <c r="C155" s="21">
        <v>1</v>
      </c>
      <c r="D155" s="26">
        <v>100</v>
      </c>
      <c r="F155" s="1" t="s">
        <v>2350</v>
      </c>
    </row>
    <row r="156" spans="1:8">
      <c r="C156" s="21">
        <v>2</v>
      </c>
      <c r="D156" s="26">
        <v>120</v>
      </c>
      <c r="F156" s="1" t="s">
        <v>2351</v>
      </c>
    </row>
    <row r="157" spans="1:8">
      <c r="C157" s="21">
        <v>3</v>
      </c>
      <c r="D157" s="26">
        <v>140</v>
      </c>
      <c r="F157" s="1" t="s">
        <v>2352</v>
      </c>
    </row>
    <row r="158" spans="1:8" ht="17" thickBot="1">
      <c r="C158" s="21">
        <v>4</v>
      </c>
      <c r="D158" s="33">
        <v>160</v>
      </c>
    </row>
    <row r="159" spans="1:8" ht="17" thickBot="1">
      <c r="C159" s="21">
        <v>5</v>
      </c>
      <c r="D159" s="233">
        <v>178</v>
      </c>
      <c r="F159" s="12" t="s">
        <v>2353</v>
      </c>
    </row>
    <row r="160" spans="1:8">
      <c r="C160" s="21">
        <v>6</v>
      </c>
      <c r="D160" s="29">
        <v>200</v>
      </c>
      <c r="F160" s="12" t="s">
        <v>2354</v>
      </c>
    </row>
    <row r="161" spans="1:8">
      <c r="C161" s="21">
        <v>7</v>
      </c>
      <c r="D161" s="26">
        <v>220</v>
      </c>
      <c r="F161" s="12" t="s">
        <v>2355</v>
      </c>
    </row>
    <row r="163" spans="1:8">
      <c r="A163" s="120" t="s">
        <v>710</v>
      </c>
      <c r="B163" s="120"/>
      <c r="C163" s="120"/>
      <c r="D163" s="120"/>
      <c r="E163" s="120"/>
      <c r="F163" s="120"/>
      <c r="G163" s="120"/>
      <c r="H163" s="120"/>
    </row>
    <row r="164" spans="1:8">
      <c r="A164" s="120" t="s">
        <v>656</v>
      </c>
      <c r="B164" s="120"/>
      <c r="C164" s="120"/>
      <c r="D164" s="120"/>
      <c r="E164" s="120"/>
      <c r="F164" s="120"/>
      <c r="G164" s="120"/>
      <c r="H164" s="120"/>
    </row>
    <row r="166" spans="1:8">
      <c r="A166" s="1" t="s">
        <v>2361</v>
      </c>
    </row>
    <row r="167" spans="1:8">
      <c r="B167" s="1" t="s">
        <v>2356</v>
      </c>
    </row>
    <row r="168" spans="1:8">
      <c r="B168" s="1" t="s">
        <v>2357</v>
      </c>
    </row>
    <row r="169" spans="1:8">
      <c r="B169" s="1" t="s">
        <v>2358</v>
      </c>
    </row>
    <row r="171" spans="1:8">
      <c r="A171" s="1" t="s">
        <v>2359</v>
      </c>
    </row>
    <row r="172" spans="1:8">
      <c r="C172" s="1" t="s">
        <v>711</v>
      </c>
    </row>
    <row r="174" spans="1:8">
      <c r="A174" s="234" t="s">
        <v>2360</v>
      </c>
      <c r="B174" s="235"/>
      <c r="C174" s="235"/>
      <c r="D174" s="235"/>
      <c r="E174" s="235"/>
      <c r="F174" s="235"/>
      <c r="G174" s="235"/>
      <c r="H174" s="235"/>
    </row>
    <row r="176" spans="1:8">
      <c r="A176" s="1" t="s">
        <v>712</v>
      </c>
    </row>
    <row r="178" spans="1:7">
      <c r="A178" s="12" t="s">
        <v>2363</v>
      </c>
    </row>
    <row r="179" spans="1:7">
      <c r="B179" s="1" t="s">
        <v>2364</v>
      </c>
    </row>
    <row r="180" spans="1:7">
      <c r="B180" s="1" t="s">
        <v>2362</v>
      </c>
    </row>
    <row r="182" spans="1:7">
      <c r="A182" s="12" t="s">
        <v>2365</v>
      </c>
    </row>
    <row r="183" spans="1:7">
      <c r="A183" s="12"/>
      <c r="B183" s="1" t="s">
        <v>2367</v>
      </c>
    </row>
    <row r="184" spans="1:7">
      <c r="A184" s="12"/>
      <c r="B184" s="1" t="s">
        <v>2366</v>
      </c>
    </row>
    <row r="185" spans="1:7">
      <c r="A185" s="12"/>
    </row>
    <row r="186" spans="1:7">
      <c r="B186" s="1" t="s">
        <v>2368</v>
      </c>
    </row>
    <row r="187" spans="1:7">
      <c r="B187" s="1" t="s">
        <v>2369</v>
      </c>
    </row>
    <row r="188" spans="1:7">
      <c r="B188" s="1" t="s">
        <v>2370</v>
      </c>
      <c r="E188" s="1" t="s">
        <v>2371</v>
      </c>
    </row>
    <row r="190" spans="1:7">
      <c r="A190" s="24" t="s">
        <v>677</v>
      </c>
      <c r="B190" s="24" t="s">
        <v>715</v>
      </c>
      <c r="C190" s="24" t="s">
        <v>716</v>
      </c>
      <c r="D190" s="24" t="s">
        <v>718</v>
      </c>
      <c r="E190" s="24" t="s">
        <v>719</v>
      </c>
    </row>
    <row r="191" spans="1:7" ht="34">
      <c r="A191" s="24" t="s">
        <v>631</v>
      </c>
      <c r="B191" s="24" t="s">
        <v>633</v>
      </c>
      <c r="C191" s="24" t="s">
        <v>713</v>
      </c>
      <c r="D191" s="24" t="s">
        <v>714</v>
      </c>
      <c r="E191" s="108" t="s">
        <v>717</v>
      </c>
    </row>
    <row r="192" spans="1:7">
      <c r="A192" s="24">
        <v>1</v>
      </c>
      <c r="B192" s="24">
        <v>100</v>
      </c>
      <c r="C192" s="24">
        <v>300</v>
      </c>
      <c r="D192" s="26">
        <f>B192+C192</f>
        <v>400</v>
      </c>
      <c r="E192" s="26">
        <f>D192/A192</f>
        <v>400</v>
      </c>
      <c r="G192" s="1" t="s">
        <v>2372</v>
      </c>
    </row>
    <row r="193" spans="1:8">
      <c r="A193" s="24">
        <v>2</v>
      </c>
      <c r="B193" s="24">
        <v>220</v>
      </c>
      <c r="C193" s="24">
        <f>C192</f>
        <v>300</v>
      </c>
      <c r="D193" s="26">
        <f t="shared" ref="D193:D198" si="7">B193+C193</f>
        <v>520</v>
      </c>
      <c r="E193" s="26">
        <f t="shared" ref="E193:E198" si="8">D193/A193</f>
        <v>260</v>
      </c>
      <c r="H193" s="1" t="s">
        <v>2373</v>
      </c>
    </row>
    <row r="194" spans="1:8">
      <c r="A194" s="24">
        <v>3</v>
      </c>
      <c r="B194" s="24">
        <v>360</v>
      </c>
      <c r="C194" s="24">
        <f t="shared" ref="C194:C198" si="9">C193</f>
        <v>300</v>
      </c>
      <c r="D194" s="26">
        <f t="shared" si="7"/>
        <v>660</v>
      </c>
      <c r="E194" s="26">
        <f t="shared" si="8"/>
        <v>220</v>
      </c>
    </row>
    <row r="195" spans="1:8" ht="17" thickBot="1">
      <c r="A195" s="24">
        <v>4</v>
      </c>
      <c r="B195" s="24">
        <v>520</v>
      </c>
      <c r="C195" s="24">
        <f t="shared" si="9"/>
        <v>300</v>
      </c>
      <c r="D195" s="26">
        <f t="shared" si="7"/>
        <v>820</v>
      </c>
      <c r="E195" s="33">
        <f t="shared" si="8"/>
        <v>205</v>
      </c>
      <c r="G195" s="1" t="s">
        <v>2374</v>
      </c>
    </row>
    <row r="196" spans="1:8">
      <c r="A196" s="24">
        <v>5</v>
      </c>
      <c r="B196" s="24">
        <v>700</v>
      </c>
      <c r="C196" s="24">
        <f t="shared" si="9"/>
        <v>300</v>
      </c>
      <c r="D196" s="31">
        <f t="shared" si="7"/>
        <v>1000</v>
      </c>
      <c r="E196" s="236">
        <f t="shared" si="8"/>
        <v>200</v>
      </c>
      <c r="G196" s="1" t="s">
        <v>2375</v>
      </c>
    </row>
    <row r="197" spans="1:8" ht="17" thickBot="1">
      <c r="A197" s="24">
        <v>6</v>
      </c>
      <c r="B197" s="24">
        <v>900</v>
      </c>
      <c r="C197" s="24">
        <f t="shared" si="9"/>
        <v>300</v>
      </c>
      <c r="D197" s="31">
        <f t="shared" si="7"/>
        <v>1200</v>
      </c>
      <c r="E197" s="237">
        <f t="shared" si="8"/>
        <v>200</v>
      </c>
      <c r="G197" s="1" t="s">
        <v>2376</v>
      </c>
    </row>
    <row r="198" spans="1:8">
      <c r="A198" s="24">
        <v>7</v>
      </c>
      <c r="B198" s="24">
        <v>1120</v>
      </c>
      <c r="C198" s="24">
        <f t="shared" si="9"/>
        <v>300</v>
      </c>
      <c r="D198" s="26">
        <f t="shared" si="7"/>
        <v>1420</v>
      </c>
      <c r="E198" s="29">
        <f t="shared" si="8"/>
        <v>202.85714285714286</v>
      </c>
      <c r="G198" s="1" t="s">
        <v>2377</v>
      </c>
    </row>
    <row r="199" spans="1:8">
      <c r="G199" s="1" t="s">
        <v>2378</v>
      </c>
    </row>
    <row r="200" spans="1:8">
      <c r="G200" s="1" t="s">
        <v>2379</v>
      </c>
    </row>
    <row r="201" spans="1:8" ht="17" thickBot="1"/>
    <row r="202" spans="1:8" ht="17" thickBot="1">
      <c r="A202" s="101" t="s">
        <v>2380</v>
      </c>
      <c r="B202" s="96"/>
      <c r="C202" s="96"/>
      <c r="D202" s="96"/>
      <c r="E202" s="96"/>
      <c r="F202" s="96"/>
      <c r="G202" s="96"/>
      <c r="H202" s="97"/>
    </row>
    <row r="203" spans="1:8">
      <c r="D203" s="21"/>
    </row>
    <row r="204" spans="1:8">
      <c r="A204" s="24" t="s">
        <v>677</v>
      </c>
      <c r="B204" s="24" t="s">
        <v>715</v>
      </c>
      <c r="C204" s="24" t="s">
        <v>716</v>
      </c>
      <c r="D204" s="24" t="s">
        <v>635</v>
      </c>
      <c r="E204" s="24" t="s">
        <v>718</v>
      </c>
      <c r="F204" s="24" t="s">
        <v>719</v>
      </c>
    </row>
    <row r="205" spans="1:8" ht="34">
      <c r="A205" s="24" t="s">
        <v>631</v>
      </c>
      <c r="B205" s="24" t="s">
        <v>633</v>
      </c>
      <c r="C205" s="24" t="s">
        <v>713</v>
      </c>
      <c r="D205" s="24" t="s">
        <v>695</v>
      </c>
      <c r="E205" s="24" t="s">
        <v>714</v>
      </c>
      <c r="F205" s="108" t="s">
        <v>717</v>
      </c>
    </row>
    <row r="206" spans="1:8">
      <c r="A206" s="24">
        <v>1</v>
      </c>
      <c r="B206" s="24">
        <v>100</v>
      </c>
      <c r="C206" s="24">
        <v>300</v>
      </c>
      <c r="D206" s="26">
        <f>B206</f>
        <v>100</v>
      </c>
      <c r="E206" s="26">
        <f t="shared" ref="E206:E212" si="10">B206+C206</f>
        <v>400</v>
      </c>
      <c r="F206" s="26">
        <f t="shared" ref="F206:F212" si="11">E206/A206</f>
        <v>400</v>
      </c>
    </row>
    <row r="207" spans="1:8">
      <c r="A207" s="24">
        <v>2</v>
      </c>
      <c r="B207" s="24">
        <v>220</v>
      </c>
      <c r="C207" s="24">
        <f>C206</f>
        <v>300</v>
      </c>
      <c r="D207" s="26">
        <f>B207-B206</f>
        <v>120</v>
      </c>
      <c r="E207" s="26">
        <f t="shared" si="10"/>
        <v>520</v>
      </c>
      <c r="F207" s="26">
        <f t="shared" si="11"/>
        <v>260</v>
      </c>
    </row>
    <row r="208" spans="1:8">
      <c r="A208" s="24">
        <v>3</v>
      </c>
      <c r="B208" s="24">
        <v>360</v>
      </c>
      <c r="C208" s="24">
        <f t="shared" ref="C208:C212" si="12">C207</f>
        <v>300</v>
      </c>
      <c r="D208" s="26">
        <f t="shared" ref="D208:D212" si="13">B208-B207</f>
        <v>140</v>
      </c>
      <c r="E208" s="26">
        <f t="shared" si="10"/>
        <v>660</v>
      </c>
      <c r="F208" s="26">
        <f t="shared" si="11"/>
        <v>220</v>
      </c>
    </row>
    <row r="209" spans="1:8" ht="17" thickBot="1">
      <c r="A209" s="24">
        <v>4</v>
      </c>
      <c r="B209" s="24">
        <v>520</v>
      </c>
      <c r="C209" s="24">
        <f t="shared" si="12"/>
        <v>300</v>
      </c>
      <c r="D209" s="33">
        <f t="shared" si="13"/>
        <v>160</v>
      </c>
      <c r="E209" s="26">
        <f t="shared" si="10"/>
        <v>820</v>
      </c>
      <c r="F209" s="33">
        <f t="shared" si="11"/>
        <v>205</v>
      </c>
    </row>
    <row r="210" spans="1:8" ht="17" thickBot="1">
      <c r="A210" s="24">
        <v>5</v>
      </c>
      <c r="B210" s="24">
        <v>700</v>
      </c>
      <c r="C210" s="24">
        <f t="shared" si="12"/>
        <v>300</v>
      </c>
      <c r="D210" s="33">
        <f t="shared" si="13"/>
        <v>180</v>
      </c>
      <c r="E210" s="31">
        <f t="shared" si="10"/>
        <v>1000</v>
      </c>
      <c r="F210" s="236">
        <f t="shared" si="11"/>
        <v>200</v>
      </c>
    </row>
    <row r="211" spans="1:8" ht="22" thickBot="1">
      <c r="A211" s="24">
        <v>6</v>
      </c>
      <c r="B211" s="24">
        <v>900</v>
      </c>
      <c r="C211" s="238">
        <f t="shared" si="12"/>
        <v>300</v>
      </c>
      <c r="D211" s="240">
        <f t="shared" si="13"/>
        <v>200</v>
      </c>
      <c r="E211" s="239">
        <f t="shared" si="10"/>
        <v>1200</v>
      </c>
      <c r="F211" s="237">
        <f t="shared" si="11"/>
        <v>200</v>
      </c>
    </row>
    <row r="212" spans="1:8">
      <c r="A212" s="24">
        <v>7</v>
      </c>
      <c r="B212" s="24">
        <v>1120</v>
      </c>
      <c r="C212" s="24">
        <f t="shared" si="12"/>
        <v>300</v>
      </c>
      <c r="D212" s="29">
        <f t="shared" si="13"/>
        <v>220</v>
      </c>
      <c r="E212" s="26">
        <f t="shared" si="10"/>
        <v>1420</v>
      </c>
      <c r="F212" s="29">
        <f t="shared" si="11"/>
        <v>202.85714285714286</v>
      </c>
    </row>
    <row r="214" spans="1:8">
      <c r="A214" s="1" t="s">
        <v>2381</v>
      </c>
    </row>
    <row r="215" spans="1:8">
      <c r="A215" s="1" t="s">
        <v>2382</v>
      </c>
    </row>
    <row r="217" spans="1:8">
      <c r="A217" s="1" t="s">
        <v>2383</v>
      </c>
    </row>
    <row r="218" spans="1:8">
      <c r="A218" s="1" t="s">
        <v>2384</v>
      </c>
    </row>
    <row r="220" spans="1:8">
      <c r="A220" s="1" t="s">
        <v>2385</v>
      </c>
    </row>
    <row r="222" spans="1:8">
      <c r="A222" s="1" t="s">
        <v>2386</v>
      </c>
      <c r="B222" s="12" t="s">
        <v>2387</v>
      </c>
      <c r="C222" s="12"/>
      <c r="D222" s="12"/>
      <c r="F222" s="12" t="s">
        <v>2392</v>
      </c>
      <c r="G222" s="12"/>
      <c r="H222" s="12"/>
    </row>
    <row r="223" spans="1:8">
      <c r="B223" s="12" t="s">
        <v>2388</v>
      </c>
      <c r="C223" s="12"/>
      <c r="D223" s="12"/>
      <c r="F223" s="12" t="s">
        <v>2393</v>
      </c>
      <c r="G223" s="12"/>
      <c r="H223" s="12"/>
    </row>
    <row r="224" spans="1:8">
      <c r="B224" s="1" t="s">
        <v>2389</v>
      </c>
      <c r="F224" s="12" t="s">
        <v>2394</v>
      </c>
      <c r="G224" s="12"/>
      <c r="H224" s="12"/>
    </row>
    <row r="225" spans="1:8">
      <c r="B225" s="1" t="s">
        <v>2390</v>
      </c>
      <c r="F225" s="1" t="s">
        <v>2395</v>
      </c>
    </row>
    <row r="226" spans="1:8">
      <c r="B226" s="1" t="s">
        <v>2391</v>
      </c>
      <c r="F226" s="1" t="s">
        <v>2396</v>
      </c>
    </row>
    <row r="227" spans="1:8">
      <c r="F227" s="1" t="s">
        <v>2397</v>
      </c>
    </row>
    <row r="229" spans="1:8">
      <c r="A229" s="118" t="s">
        <v>657</v>
      </c>
      <c r="B229" s="118"/>
      <c r="C229" s="118"/>
      <c r="D229" s="118"/>
      <c r="E229" s="118"/>
      <c r="F229" s="118"/>
      <c r="G229" s="118"/>
      <c r="H229" s="118"/>
    </row>
    <row r="230" spans="1:8">
      <c r="A230" s="1" t="s">
        <v>658</v>
      </c>
    </row>
    <row r="231" spans="1:8">
      <c r="A231" s="1" t="s">
        <v>2398</v>
      </c>
    </row>
    <row r="232" spans="1:8">
      <c r="A232" s="1" t="s">
        <v>2399</v>
      </c>
    </row>
    <row r="233" spans="1:8">
      <c r="A233" s="1" t="s">
        <v>2400</v>
      </c>
    </row>
    <row r="235" spans="1:8">
      <c r="A235" s="1" t="s">
        <v>271</v>
      </c>
    </row>
    <row r="237" spans="1:8">
      <c r="A237" s="1" t="s">
        <v>720</v>
      </c>
    </row>
    <row r="238" spans="1:8">
      <c r="A238" s="1" t="s">
        <v>721</v>
      </c>
    </row>
    <row r="239" spans="1:8">
      <c r="A239" s="1" t="s">
        <v>722</v>
      </c>
    </row>
    <row r="240" spans="1:8">
      <c r="A240" s="1" t="s">
        <v>723</v>
      </c>
    </row>
    <row r="242" spans="1:11">
      <c r="A242" s="1" t="s">
        <v>724</v>
      </c>
    </row>
    <row r="243" spans="1:11">
      <c r="A243" s="1" t="s">
        <v>725</v>
      </c>
    </row>
    <row r="244" spans="1:11">
      <c r="E244" s="21" t="s">
        <v>727</v>
      </c>
      <c r="F244" s="1" t="s">
        <v>726</v>
      </c>
      <c r="J244" s="21"/>
      <c r="K244" s="1" t="s">
        <v>726</v>
      </c>
    </row>
    <row r="245" spans="1:11">
      <c r="D245" s="1" t="s">
        <v>728</v>
      </c>
      <c r="I245" s="1" t="s">
        <v>728</v>
      </c>
    </row>
    <row r="246" spans="1:11">
      <c r="D246" s="1" t="s">
        <v>729</v>
      </c>
      <c r="I246" s="1" t="s">
        <v>2401</v>
      </c>
    </row>
    <row r="250" spans="1:11">
      <c r="D250" s="21" t="s">
        <v>677</v>
      </c>
      <c r="I250" s="21" t="s">
        <v>677</v>
      </c>
    </row>
    <row r="253" spans="1:11">
      <c r="D253" s="1" t="s">
        <v>2402</v>
      </c>
      <c r="I253" s="1" t="s">
        <v>2408</v>
      </c>
    </row>
    <row r="254" spans="1:11">
      <c r="D254" s="1" t="s">
        <v>2403</v>
      </c>
      <c r="I254" s="1" t="s">
        <v>2409</v>
      </c>
    </row>
    <row r="255" spans="1:11">
      <c r="D255" s="1" t="s">
        <v>2404</v>
      </c>
    </row>
    <row r="256" spans="1:11">
      <c r="D256" s="1" t="s">
        <v>2405</v>
      </c>
    </row>
    <row r="257" spans="1:8">
      <c r="D257" s="1" t="s">
        <v>2406</v>
      </c>
    </row>
    <row r="258" spans="1:8">
      <c r="D258" s="1" t="s">
        <v>2407</v>
      </c>
    </row>
    <row r="260" spans="1:8">
      <c r="A260" s="118" t="s">
        <v>659</v>
      </c>
      <c r="B260" s="118"/>
      <c r="C260" s="118"/>
      <c r="D260" s="118"/>
      <c r="E260" s="118"/>
      <c r="F260" s="118"/>
      <c r="G260" s="118"/>
      <c r="H260" s="118"/>
    </row>
    <row r="261" spans="1:8">
      <c r="A261" s="1" t="s">
        <v>660</v>
      </c>
    </row>
    <row r="262" spans="1:8">
      <c r="A262" s="1" t="s">
        <v>2410</v>
      </c>
    </row>
    <row r="263" spans="1:8">
      <c r="A263" s="1" t="s">
        <v>661</v>
      </c>
    </row>
    <row r="264" spans="1:8">
      <c r="A264" s="1" t="s">
        <v>662</v>
      </c>
    </row>
    <row r="265" spans="1:8">
      <c r="A265" s="1" t="s">
        <v>663</v>
      </c>
    </row>
    <row r="266" spans="1:8">
      <c r="A266" s="1" t="s">
        <v>664</v>
      </c>
    </row>
    <row r="268" spans="1:8">
      <c r="A268" s="1" t="s">
        <v>271</v>
      </c>
    </row>
    <row r="269" spans="1:8">
      <c r="A269" s="12" t="s">
        <v>732</v>
      </c>
    </row>
    <row r="270" spans="1:8">
      <c r="A270" s="1" t="s">
        <v>730</v>
      </c>
    </row>
    <row r="271" spans="1:8">
      <c r="A271" s="1" t="s">
        <v>731</v>
      </c>
    </row>
    <row r="272" spans="1:8">
      <c r="A272" s="1" t="s">
        <v>2411</v>
      </c>
    </row>
    <row r="273" spans="1:8">
      <c r="A273" s="1" t="s">
        <v>2412</v>
      </c>
    </row>
    <row r="274" spans="1:8">
      <c r="A274" s="1" t="s">
        <v>2413</v>
      </c>
    </row>
    <row r="275" spans="1:8">
      <c r="A275" s="1" t="s">
        <v>2414</v>
      </c>
    </row>
    <row r="277" spans="1:8">
      <c r="A277" s="1" t="s">
        <v>2415</v>
      </c>
      <c r="H277" s="21"/>
    </row>
    <row r="278" spans="1:8">
      <c r="A278" s="1" t="s">
        <v>2416</v>
      </c>
      <c r="F278" s="1" t="s">
        <v>726</v>
      </c>
    </row>
    <row r="279" spans="1:8">
      <c r="A279" s="1" t="s">
        <v>2417</v>
      </c>
      <c r="D279" s="21" t="s">
        <v>727</v>
      </c>
    </row>
    <row r="281" spans="1:8">
      <c r="F281" s="21">
        <v>14</v>
      </c>
    </row>
    <row r="282" spans="1:8">
      <c r="F282" s="21">
        <v>10</v>
      </c>
    </row>
    <row r="284" spans="1:8">
      <c r="D284" s="21" t="s">
        <v>677</v>
      </c>
    </row>
    <row r="286" spans="1:8">
      <c r="A286" s="12" t="s">
        <v>662</v>
      </c>
    </row>
    <row r="287" spans="1:8">
      <c r="A287" s="1" t="s">
        <v>733</v>
      </c>
    </row>
    <row r="288" spans="1:8">
      <c r="A288" s="1" t="s">
        <v>734</v>
      </c>
    </row>
    <row r="290" spans="1:8">
      <c r="F290" s="1" t="s">
        <v>726</v>
      </c>
      <c r="H290" s="129" t="s">
        <v>746</v>
      </c>
    </row>
    <row r="291" spans="1:8">
      <c r="C291" s="1" t="s">
        <v>736</v>
      </c>
      <c r="D291" s="21" t="s">
        <v>735</v>
      </c>
      <c r="H291" s="129" t="s">
        <v>752</v>
      </c>
    </row>
    <row r="292" spans="1:8">
      <c r="H292" s="129" t="s">
        <v>753</v>
      </c>
    </row>
    <row r="293" spans="1:8">
      <c r="F293" s="21">
        <v>14</v>
      </c>
      <c r="H293" s="129" t="s">
        <v>754</v>
      </c>
    </row>
    <row r="294" spans="1:8">
      <c r="F294" s="21">
        <v>10</v>
      </c>
      <c r="H294" s="129" t="s">
        <v>755</v>
      </c>
    </row>
    <row r="295" spans="1:8">
      <c r="H295" s="129" t="s">
        <v>752</v>
      </c>
    </row>
    <row r="296" spans="1:8">
      <c r="D296" s="21" t="s">
        <v>677</v>
      </c>
    </row>
    <row r="297" spans="1:8">
      <c r="D297" s="21"/>
    </row>
    <row r="298" spans="1:8">
      <c r="A298" s="1" t="s">
        <v>737</v>
      </c>
      <c r="D298" s="21"/>
    </row>
    <row r="299" spans="1:8">
      <c r="D299" s="21"/>
    </row>
    <row r="300" spans="1:8">
      <c r="A300" s="12" t="s">
        <v>663</v>
      </c>
      <c r="D300" s="21"/>
    </row>
    <row r="301" spans="1:8">
      <c r="D301" s="21"/>
    </row>
    <row r="302" spans="1:8">
      <c r="A302" s="1" t="s">
        <v>738</v>
      </c>
      <c r="D302" s="21"/>
    </row>
    <row r="303" spans="1:8">
      <c r="D303" s="21"/>
    </row>
    <row r="304" spans="1:8">
      <c r="D304" s="1" t="s">
        <v>736</v>
      </c>
      <c r="F304" s="1" t="s">
        <v>726</v>
      </c>
      <c r="H304" s="129" t="s">
        <v>746</v>
      </c>
    </row>
    <row r="305" spans="1:8">
      <c r="A305" s="1" t="s">
        <v>739</v>
      </c>
      <c r="D305" s="21" t="s">
        <v>735</v>
      </c>
      <c r="H305" s="129" t="s">
        <v>752</v>
      </c>
    </row>
    <row r="306" spans="1:8">
      <c r="A306" s="1" t="s">
        <v>740</v>
      </c>
      <c r="H306" s="129" t="s">
        <v>753</v>
      </c>
    </row>
    <row r="307" spans="1:8">
      <c r="A307" s="1" t="s">
        <v>741</v>
      </c>
      <c r="F307" s="21">
        <v>14</v>
      </c>
      <c r="H307" s="129" t="s">
        <v>754</v>
      </c>
    </row>
    <row r="308" spans="1:8">
      <c r="A308" s="1" t="s">
        <v>742</v>
      </c>
      <c r="F308" s="21">
        <v>10</v>
      </c>
      <c r="H308" s="129" t="s">
        <v>757</v>
      </c>
    </row>
    <row r="309" spans="1:8">
      <c r="H309" s="129" t="s">
        <v>752</v>
      </c>
    </row>
    <row r="310" spans="1:8">
      <c r="D310" s="21" t="s">
        <v>677</v>
      </c>
    </row>
    <row r="311" spans="1:8">
      <c r="D311" s="21"/>
    </row>
    <row r="312" spans="1:8">
      <c r="A312" s="12" t="s">
        <v>664</v>
      </c>
      <c r="B312" s="12"/>
      <c r="C312" s="12"/>
      <c r="D312" s="41"/>
      <c r="E312" s="12"/>
      <c r="F312" s="12"/>
      <c r="G312" s="12"/>
      <c r="H312" s="12"/>
    </row>
    <row r="313" spans="1:8">
      <c r="A313" s="1" t="s">
        <v>743</v>
      </c>
      <c r="F313" s="1" t="s">
        <v>726</v>
      </c>
    </row>
    <row r="314" spans="1:8">
      <c r="A314" s="1" t="s">
        <v>756</v>
      </c>
      <c r="D314" s="21" t="s">
        <v>735</v>
      </c>
      <c r="H314" s="129" t="s">
        <v>746</v>
      </c>
    </row>
    <row r="315" spans="1:8">
      <c r="A315" s="1" t="s">
        <v>744</v>
      </c>
      <c r="H315" s="129" t="s">
        <v>747</v>
      </c>
    </row>
    <row r="316" spans="1:8">
      <c r="A316" s="1" t="s">
        <v>745</v>
      </c>
      <c r="F316" s="21">
        <v>14</v>
      </c>
      <c r="H316" s="129" t="s">
        <v>748</v>
      </c>
    </row>
    <row r="317" spans="1:8">
      <c r="F317" s="21">
        <v>10</v>
      </c>
      <c r="H317" s="129" t="s">
        <v>749</v>
      </c>
    </row>
    <row r="318" spans="1:8">
      <c r="H318" s="129" t="s">
        <v>750</v>
      </c>
    </row>
    <row r="319" spans="1:8">
      <c r="D319" s="21" t="s">
        <v>677</v>
      </c>
      <c r="H319" s="129" t="s">
        <v>751</v>
      </c>
    </row>
    <row r="320" spans="1:8">
      <c r="D320" s="21"/>
    </row>
    <row r="321" spans="1:8">
      <c r="D321" s="21"/>
    </row>
    <row r="322" spans="1:8">
      <c r="A322" s="105" t="s">
        <v>665</v>
      </c>
      <c r="B322" s="105"/>
      <c r="C322" s="105"/>
      <c r="D322" s="77"/>
      <c r="E322" s="77"/>
      <c r="F322" s="77"/>
      <c r="G322" s="105"/>
      <c r="H322" s="105"/>
    </row>
    <row r="323" spans="1:8">
      <c r="A323" s="1" t="s">
        <v>666</v>
      </c>
    </row>
    <row r="324" spans="1:8">
      <c r="A324" s="1" t="s">
        <v>667</v>
      </c>
    </row>
    <row r="325" spans="1:8">
      <c r="A325" s="1" t="s">
        <v>668</v>
      </c>
    </row>
    <row r="326" spans="1:8">
      <c r="A326" s="1" t="s">
        <v>2419</v>
      </c>
    </row>
    <row r="327" spans="1:8">
      <c r="A327" s="1" t="s">
        <v>2418</v>
      </c>
    </row>
    <row r="329" spans="1:8">
      <c r="A329" s="1" t="s">
        <v>271</v>
      </c>
    </row>
    <row r="331" spans="1:8">
      <c r="A331" s="1" t="s">
        <v>758</v>
      </c>
      <c r="D331" s="1">
        <v>3</v>
      </c>
    </row>
    <row r="332" spans="1:8">
      <c r="A332" s="1" t="s">
        <v>759</v>
      </c>
      <c r="D332" s="1">
        <v>60</v>
      </c>
    </row>
    <row r="333" spans="1:8">
      <c r="A333" s="1" t="s">
        <v>760</v>
      </c>
      <c r="D333" s="1">
        <f>D331*D332</f>
        <v>180</v>
      </c>
      <c r="E333" s="1" t="s">
        <v>764</v>
      </c>
    </row>
    <row r="335" spans="1:8">
      <c r="A335" s="1" t="s">
        <v>761</v>
      </c>
      <c r="D335" s="1">
        <v>80</v>
      </c>
    </row>
    <row r="337" spans="1:6">
      <c r="A337" s="1" t="s">
        <v>762</v>
      </c>
      <c r="D337" s="1">
        <f>D333+D335</f>
        <v>260</v>
      </c>
      <c r="E337" s="1" t="s">
        <v>763</v>
      </c>
    </row>
    <row r="339" spans="1:6">
      <c r="A339" s="1" t="s">
        <v>765</v>
      </c>
    </row>
    <row r="340" spans="1:6">
      <c r="A340" s="1" t="s">
        <v>766</v>
      </c>
    </row>
    <row r="342" spans="1:6">
      <c r="F342" s="1" t="s">
        <v>726</v>
      </c>
    </row>
    <row r="343" spans="1:6">
      <c r="A343" s="1" t="s">
        <v>2420</v>
      </c>
      <c r="D343" s="21"/>
    </row>
    <row r="345" spans="1:6">
      <c r="F345" s="21"/>
    </row>
    <row r="346" spans="1:6">
      <c r="F346" s="21">
        <v>260</v>
      </c>
    </row>
    <row r="348" spans="1:6">
      <c r="D348" s="21" t="s">
        <v>677</v>
      </c>
    </row>
    <row r="349" spans="1:6">
      <c r="D349" s="21"/>
    </row>
  </sheetData>
  <mergeCells count="1">
    <mergeCell ref="F112:H11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297E74-2DF7-9A47-8205-EFAE4846513C}">
  <dimension ref="A1:K313"/>
  <sheetViews>
    <sheetView rightToLeft="1" zoomScale="200" zoomScaleNormal="200" workbookViewId="0">
      <selection activeCell="K227" sqref="K227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2421</v>
      </c>
      <c r="B1" s="96"/>
      <c r="C1" s="96"/>
      <c r="D1" s="96"/>
      <c r="E1" s="96"/>
      <c r="F1" s="96"/>
      <c r="G1" s="96"/>
      <c r="H1" s="164">
        <v>45782</v>
      </c>
    </row>
    <row r="3" spans="1:8">
      <c r="A3" s="1" t="s">
        <v>2422</v>
      </c>
    </row>
    <row r="4" spans="1:8">
      <c r="A4" s="1" t="s">
        <v>2490</v>
      </c>
    </row>
    <row r="5" spans="1:8">
      <c r="A5" s="1" t="s">
        <v>2423</v>
      </c>
    </row>
    <row r="6" spans="1:8" ht="17" thickBot="1"/>
    <row r="7" spans="1:8" ht="17" thickBot="1">
      <c r="A7" s="101" t="s">
        <v>2424</v>
      </c>
      <c r="B7" s="96"/>
      <c r="C7" s="96"/>
      <c r="D7" s="96"/>
      <c r="E7" s="96"/>
      <c r="F7" s="96"/>
      <c r="G7" s="96"/>
      <c r="H7" s="243" t="s">
        <v>2443</v>
      </c>
    </row>
    <row r="8" spans="1:8">
      <c r="A8" s="1" t="s">
        <v>2425</v>
      </c>
    </row>
    <row r="9" spans="1:8">
      <c r="A9" s="1" t="s">
        <v>2426</v>
      </c>
    </row>
    <row r="10" spans="1:8">
      <c r="A10" s="1" t="s">
        <v>2427</v>
      </c>
    </row>
    <row r="12" spans="1:8">
      <c r="A12" s="1" t="s">
        <v>2428</v>
      </c>
    </row>
    <row r="13" spans="1:8">
      <c r="A13" s="1" t="s">
        <v>2429</v>
      </c>
    </row>
    <row r="14" spans="1:8">
      <c r="A14" s="1" t="s">
        <v>2430</v>
      </c>
    </row>
    <row r="15" spans="1:8">
      <c r="A15" s="1" t="s">
        <v>2431</v>
      </c>
    </row>
    <row r="16" spans="1:8">
      <c r="A16" s="1" t="s">
        <v>2433</v>
      </c>
    </row>
    <row r="17" spans="1:5">
      <c r="A17" s="1" t="s">
        <v>2432</v>
      </c>
    </row>
    <row r="19" spans="1:5">
      <c r="A19" s="1" t="s">
        <v>271</v>
      </c>
    </row>
    <row r="21" spans="1:5">
      <c r="A21" s="1" t="s">
        <v>2434</v>
      </c>
    </row>
    <row r="22" spans="1:5">
      <c r="A22" s="1" t="s">
        <v>2435</v>
      </c>
    </row>
    <row r="24" spans="1:5">
      <c r="B24" s="21" t="s">
        <v>2436</v>
      </c>
      <c r="C24" s="21" t="s">
        <v>2437</v>
      </c>
      <c r="D24" s="21" t="s">
        <v>2439</v>
      </c>
      <c r="E24" s="21" t="s">
        <v>2491</v>
      </c>
    </row>
    <row r="25" spans="1:5" ht="17" thickBot="1">
      <c r="B25" s="241" t="s">
        <v>177</v>
      </c>
      <c r="C25" s="241" t="s">
        <v>2438</v>
      </c>
      <c r="D25" s="241" t="s">
        <v>27</v>
      </c>
      <c r="E25" s="242" t="s">
        <v>2492</v>
      </c>
    </row>
    <row r="26" spans="1:5">
      <c r="B26" s="21">
        <v>10</v>
      </c>
      <c r="C26" s="21">
        <v>10</v>
      </c>
      <c r="D26" s="21">
        <v>5</v>
      </c>
      <c r="E26" s="21">
        <v>50</v>
      </c>
    </row>
    <row r="28" spans="1:5">
      <c r="A28" s="1" t="s">
        <v>2440</v>
      </c>
    </row>
    <row r="29" spans="1:5">
      <c r="D29" s="1" t="s">
        <v>2441</v>
      </c>
    </row>
    <row r="30" spans="1:5">
      <c r="A30" s="1" t="s">
        <v>2493</v>
      </c>
    </row>
    <row r="32" spans="1:5">
      <c r="D32" s="1" t="s">
        <v>2494</v>
      </c>
    </row>
    <row r="33" spans="1:6">
      <c r="A33" s="1" t="s">
        <v>2495</v>
      </c>
    </row>
    <row r="35" spans="1:6">
      <c r="D35" s="1" t="s">
        <v>2496</v>
      </c>
    </row>
    <row r="36" spans="1:6">
      <c r="A36" s="1" t="s">
        <v>2497</v>
      </c>
    </row>
    <row r="38" spans="1:6">
      <c r="A38" s="1" t="s">
        <v>2442</v>
      </c>
    </row>
    <row r="40" spans="1:6">
      <c r="A40" s="12" t="s">
        <v>2498</v>
      </c>
    </row>
    <row r="41" spans="1:6">
      <c r="A41" s="54" t="s">
        <v>2429</v>
      </c>
    </row>
    <row r="42" spans="1:6">
      <c r="A42" s="1" t="s">
        <v>2501</v>
      </c>
      <c r="F42" s="69" t="s">
        <v>2441</v>
      </c>
    </row>
    <row r="43" spans="1:6">
      <c r="F43" s="69" t="s">
        <v>2499</v>
      </c>
    </row>
    <row r="44" spans="1:6">
      <c r="F44" s="69" t="s">
        <v>2500</v>
      </c>
    </row>
    <row r="45" spans="1:6">
      <c r="E45" s="21"/>
    </row>
    <row r="46" spans="1:6">
      <c r="A46" s="54" t="s">
        <v>2430</v>
      </c>
    </row>
    <row r="47" spans="1:6">
      <c r="A47" s="1" t="s">
        <v>2503</v>
      </c>
    </row>
    <row r="48" spans="1:6">
      <c r="A48" s="1" t="s">
        <v>2504</v>
      </c>
    </row>
    <row r="49" spans="1:6">
      <c r="A49" s="1" t="s">
        <v>2507</v>
      </c>
      <c r="F49" s="1" t="s">
        <v>2494</v>
      </c>
    </row>
    <row r="50" spans="1:6">
      <c r="F50" s="1" t="s">
        <v>2505</v>
      </c>
    </row>
    <row r="51" spans="1:6">
      <c r="A51" s="54"/>
      <c r="F51" s="1" t="s">
        <v>2506</v>
      </c>
    </row>
    <row r="53" spans="1:6">
      <c r="A53" s="54" t="s">
        <v>2431</v>
      </c>
    </row>
    <row r="54" spans="1:6">
      <c r="A54" s="1" t="s">
        <v>2514</v>
      </c>
    </row>
    <row r="55" spans="1:6">
      <c r="A55" s="1" t="s">
        <v>2508</v>
      </c>
    </row>
    <row r="56" spans="1:6">
      <c r="A56" s="1" t="s">
        <v>2510</v>
      </c>
      <c r="F56" s="1" t="s">
        <v>2509</v>
      </c>
    </row>
    <row r="57" spans="1:6">
      <c r="A57" s="1" t="s">
        <v>2511</v>
      </c>
      <c r="F57" s="1" t="s">
        <v>2496</v>
      </c>
    </row>
    <row r="58" spans="1:6">
      <c r="F58" s="1" t="s">
        <v>2512</v>
      </c>
    </row>
    <row r="59" spans="1:6">
      <c r="A59" s="1" t="s">
        <v>2515</v>
      </c>
      <c r="F59" s="1" t="s">
        <v>2513</v>
      </c>
    </row>
    <row r="61" spans="1:6">
      <c r="A61" s="54" t="s">
        <v>2433</v>
      </c>
    </row>
    <row r="62" spans="1:6">
      <c r="A62" s="1" t="s">
        <v>2502</v>
      </c>
    </row>
    <row r="63" spans="1:6">
      <c r="A63" s="1" t="s">
        <v>2516</v>
      </c>
    </row>
    <row r="64" spans="1:6" ht="17" thickBot="1"/>
    <row r="65" spans="1:8" ht="17" thickBot="1">
      <c r="A65" s="101" t="s">
        <v>2444</v>
      </c>
      <c r="B65" s="96"/>
      <c r="C65" s="96"/>
      <c r="D65" s="96"/>
      <c r="E65" s="96"/>
      <c r="F65" s="96"/>
      <c r="G65" s="96"/>
      <c r="H65" s="243" t="s">
        <v>2445</v>
      </c>
    </row>
    <row r="67" spans="1:8">
      <c r="A67" s="1" t="s">
        <v>2451</v>
      </c>
    </row>
    <row r="69" spans="1:8">
      <c r="A69" s="24" t="s">
        <v>35</v>
      </c>
      <c r="B69" s="24" t="s">
        <v>2446</v>
      </c>
    </row>
    <row r="70" spans="1:8">
      <c r="A70" s="24" t="s">
        <v>2436</v>
      </c>
      <c r="B70" s="24" t="s">
        <v>513</v>
      </c>
    </row>
    <row r="71" spans="1:8">
      <c r="A71" s="24">
        <v>1</v>
      </c>
      <c r="B71" s="24">
        <v>1</v>
      </c>
    </row>
    <row r="72" spans="1:8">
      <c r="A72" s="24">
        <v>2</v>
      </c>
      <c r="B72" s="24">
        <v>6</v>
      </c>
    </row>
    <row r="73" spans="1:8">
      <c r="A73" s="24">
        <v>3</v>
      </c>
      <c r="B73" s="24">
        <v>9</v>
      </c>
    </row>
    <row r="74" spans="1:8">
      <c r="A74" s="24">
        <v>4</v>
      </c>
      <c r="B74" s="24">
        <v>10.5</v>
      </c>
    </row>
    <row r="75" spans="1:8">
      <c r="A75" s="24">
        <v>5</v>
      </c>
      <c r="B75" s="24">
        <v>11</v>
      </c>
    </row>
    <row r="77" spans="1:8">
      <c r="A77" s="1" t="s">
        <v>2447</v>
      </c>
    </row>
    <row r="78" spans="1:8">
      <c r="A78" s="1" t="s">
        <v>2448</v>
      </c>
    </row>
    <row r="79" spans="1:8">
      <c r="A79" s="1" t="s">
        <v>2450</v>
      </c>
    </row>
    <row r="80" spans="1:8">
      <c r="A80" s="1" t="s">
        <v>2449</v>
      </c>
    </row>
    <row r="81" spans="1:6">
      <c r="A81" s="1" t="s">
        <v>2452</v>
      </c>
    </row>
    <row r="82" spans="1:6">
      <c r="A82" s="1" t="s">
        <v>2453</v>
      </c>
    </row>
    <row r="84" spans="1:6">
      <c r="A84" s="1" t="s">
        <v>271</v>
      </c>
    </row>
    <row r="86" spans="1:6">
      <c r="A86" s="1" t="s">
        <v>2454</v>
      </c>
    </row>
    <row r="88" spans="1:6">
      <c r="A88" s="1" t="s">
        <v>2455</v>
      </c>
    </row>
    <row r="90" spans="1:6">
      <c r="A90" s="1" t="s">
        <v>2456</v>
      </c>
    </row>
    <row r="91" spans="1:6">
      <c r="A91" s="1" t="s">
        <v>2457</v>
      </c>
    </row>
    <row r="93" spans="1:6">
      <c r="A93" s="1" t="s">
        <v>2460</v>
      </c>
    </row>
    <row r="95" spans="1:6" ht="34">
      <c r="A95" s="24" t="s">
        <v>35</v>
      </c>
      <c r="B95" s="24" t="s">
        <v>2446</v>
      </c>
      <c r="C95" s="111" t="s">
        <v>558</v>
      </c>
      <c r="D95" s="24" t="s">
        <v>324</v>
      </c>
      <c r="E95" s="108" t="s">
        <v>2527</v>
      </c>
      <c r="F95" s="24" t="s">
        <v>2459</v>
      </c>
    </row>
    <row r="96" spans="1:6">
      <c r="A96" s="24" t="s">
        <v>2436</v>
      </c>
      <c r="B96" s="24" t="s">
        <v>513</v>
      </c>
      <c r="C96" s="111" t="s">
        <v>2439</v>
      </c>
      <c r="D96" s="244" t="s">
        <v>2458</v>
      </c>
      <c r="E96" s="244" t="s">
        <v>2530</v>
      </c>
      <c r="F96" s="111" t="s">
        <v>2525</v>
      </c>
    </row>
    <row r="97" spans="1:6">
      <c r="A97" s="24">
        <v>1</v>
      </c>
      <c r="B97" s="24">
        <v>1</v>
      </c>
      <c r="C97" s="111">
        <f>B97</f>
        <v>1</v>
      </c>
      <c r="D97" s="111">
        <f>A97*30</f>
        <v>30</v>
      </c>
      <c r="E97" s="111">
        <f>D97/B97</f>
        <v>30</v>
      </c>
      <c r="F97" s="111">
        <f>30/C97</f>
        <v>30</v>
      </c>
    </row>
    <row r="98" spans="1:6">
      <c r="A98" s="24">
        <v>2</v>
      </c>
      <c r="B98" s="24">
        <v>6</v>
      </c>
      <c r="C98" s="111">
        <f>B98-B97</f>
        <v>5</v>
      </c>
      <c r="D98" s="111">
        <f t="shared" ref="D98:D101" si="0">A98*30</f>
        <v>60</v>
      </c>
      <c r="E98" s="111">
        <f>D98/B98</f>
        <v>10</v>
      </c>
      <c r="F98" s="111">
        <f>30/C98</f>
        <v>6</v>
      </c>
    </row>
    <row r="99" spans="1:6">
      <c r="A99" s="24">
        <v>3</v>
      </c>
      <c r="B99" s="24">
        <v>9</v>
      </c>
      <c r="C99" s="111">
        <f>B99-B98</f>
        <v>3</v>
      </c>
      <c r="D99" s="111">
        <f t="shared" si="0"/>
        <v>90</v>
      </c>
      <c r="E99" s="111">
        <f>D99/B99</f>
        <v>10</v>
      </c>
      <c r="F99" s="111">
        <f>30/C99</f>
        <v>10</v>
      </c>
    </row>
    <row r="100" spans="1:6">
      <c r="A100" s="24">
        <v>4</v>
      </c>
      <c r="B100" s="24">
        <v>10.5</v>
      </c>
      <c r="C100" s="111">
        <f t="shared" ref="C100:C101" si="1">B100-B99</f>
        <v>1.5</v>
      </c>
      <c r="D100" s="111">
        <f t="shared" si="0"/>
        <v>120</v>
      </c>
      <c r="E100" s="111">
        <f>D100/B100</f>
        <v>11.428571428571429</v>
      </c>
      <c r="F100" s="111">
        <f>30/C100</f>
        <v>20</v>
      </c>
    </row>
    <row r="101" spans="1:6">
      <c r="A101" s="24">
        <v>5</v>
      </c>
      <c r="B101" s="24">
        <v>11</v>
      </c>
      <c r="C101" s="111">
        <f t="shared" si="1"/>
        <v>0.5</v>
      </c>
      <c r="D101" s="111">
        <f t="shared" si="0"/>
        <v>150</v>
      </c>
      <c r="E101" s="111">
        <f>D101/B101</f>
        <v>13.636363636363637</v>
      </c>
      <c r="F101" s="111">
        <f>30/C101</f>
        <v>60</v>
      </c>
    </row>
    <row r="103" spans="1:6">
      <c r="A103" s="1" t="s">
        <v>2518</v>
      </c>
    </row>
    <row r="104" spans="1:6">
      <c r="A104" s="1" t="s">
        <v>2517</v>
      </c>
    </row>
    <row r="106" spans="1:6">
      <c r="A106" s="1" t="s">
        <v>2519</v>
      </c>
    </row>
    <row r="107" spans="1:6">
      <c r="A107" s="1" t="s">
        <v>2522</v>
      </c>
    </row>
    <row r="108" spans="1:6">
      <c r="A108" s="1" t="s">
        <v>2520</v>
      </c>
    </row>
    <row r="109" spans="1:6">
      <c r="A109" s="1" t="s">
        <v>2521</v>
      </c>
    </row>
    <row r="111" spans="1:6">
      <c r="A111" s="1" t="s">
        <v>2523</v>
      </c>
    </row>
    <row r="112" spans="1:6">
      <c r="A112" s="1" t="s">
        <v>2524</v>
      </c>
    </row>
    <row r="113" spans="1:8">
      <c r="F113" s="1" t="s">
        <v>2526</v>
      </c>
    </row>
    <row r="115" spans="1:8">
      <c r="A115" s="1" t="s">
        <v>2528</v>
      </c>
    </row>
    <row r="116" spans="1:8">
      <c r="A116" s="1" t="s">
        <v>2529</v>
      </c>
    </row>
    <row r="118" spans="1:8">
      <c r="A118" s="18" t="s">
        <v>2535</v>
      </c>
      <c r="B118" s="245"/>
      <c r="C118" s="245"/>
      <c r="D118" s="245"/>
      <c r="E118" s="245"/>
      <c r="F118" s="245"/>
      <c r="G118" s="245"/>
      <c r="H118" s="245"/>
    </row>
    <row r="119" spans="1:8">
      <c r="A119" s="12" t="s">
        <v>2531</v>
      </c>
    </row>
    <row r="120" spans="1:8">
      <c r="A120" s="1" t="s">
        <v>2532</v>
      </c>
    </row>
    <row r="121" spans="1:8">
      <c r="B121" s="1" t="s">
        <v>2533</v>
      </c>
    </row>
    <row r="122" spans="1:8">
      <c r="B122" s="1" t="s">
        <v>2534</v>
      </c>
    </row>
    <row r="124" spans="1:8" ht="34">
      <c r="A124" s="24" t="s">
        <v>35</v>
      </c>
      <c r="B124" s="24" t="s">
        <v>2446</v>
      </c>
      <c r="C124" s="111" t="s">
        <v>558</v>
      </c>
      <c r="D124" s="24" t="s">
        <v>324</v>
      </c>
      <c r="E124" s="108" t="s">
        <v>2527</v>
      </c>
      <c r="F124" s="24" t="s">
        <v>2459</v>
      </c>
    </row>
    <row r="125" spans="1:8">
      <c r="A125" s="24" t="s">
        <v>2436</v>
      </c>
      <c r="B125" s="24" t="s">
        <v>513</v>
      </c>
      <c r="C125" s="111" t="s">
        <v>2439</v>
      </c>
      <c r="D125" s="244" t="s">
        <v>2458</v>
      </c>
      <c r="E125" s="244" t="s">
        <v>2530</v>
      </c>
      <c r="F125" s="111" t="s">
        <v>2525</v>
      </c>
    </row>
    <row r="126" spans="1:8">
      <c r="A126" s="24">
        <v>1</v>
      </c>
      <c r="B126" s="24">
        <v>1</v>
      </c>
      <c r="C126" s="111">
        <f>B126</f>
        <v>1</v>
      </c>
      <c r="D126" s="111">
        <f>A126*30</f>
        <v>30</v>
      </c>
      <c r="E126" s="111">
        <f>D126/B126</f>
        <v>30</v>
      </c>
      <c r="F126" s="111">
        <f>30/C126</f>
        <v>30</v>
      </c>
    </row>
    <row r="127" spans="1:8">
      <c r="A127" s="24">
        <v>2</v>
      </c>
      <c r="B127" s="24">
        <v>6</v>
      </c>
      <c r="C127" s="111">
        <f>B127-B126</f>
        <v>5</v>
      </c>
      <c r="D127" s="111">
        <f t="shared" ref="D127:D130" si="2">A127*30</f>
        <v>60</v>
      </c>
      <c r="E127" s="111">
        <f>D127/B127</f>
        <v>10</v>
      </c>
      <c r="F127" s="111">
        <f>30/C127</f>
        <v>6</v>
      </c>
    </row>
    <row r="128" spans="1:8">
      <c r="A128" s="24">
        <v>3</v>
      </c>
      <c r="B128" s="24">
        <v>9</v>
      </c>
      <c r="C128" s="111">
        <f>B128-B127</f>
        <v>3</v>
      </c>
      <c r="D128" s="111">
        <f t="shared" si="2"/>
        <v>90</v>
      </c>
      <c r="E128" s="111">
        <f>D128/B128</f>
        <v>10</v>
      </c>
      <c r="F128" s="111">
        <f>30/C128</f>
        <v>10</v>
      </c>
    </row>
    <row r="129" spans="1:6">
      <c r="A129" s="246">
        <v>4</v>
      </c>
      <c r="B129" s="246">
        <v>10.5</v>
      </c>
      <c r="C129" s="247">
        <f t="shared" ref="C129:C130" si="3">B129-B128</f>
        <v>1.5</v>
      </c>
      <c r="D129" s="247">
        <f t="shared" si="2"/>
        <v>120</v>
      </c>
      <c r="E129" s="247">
        <f>D129/B129</f>
        <v>11.428571428571429</v>
      </c>
      <c r="F129" s="247">
        <f>30/C129</f>
        <v>20</v>
      </c>
    </row>
    <row r="130" spans="1:6">
      <c r="A130" s="24">
        <v>5</v>
      </c>
      <c r="B130" s="24">
        <v>11</v>
      </c>
      <c r="C130" s="111">
        <f t="shared" si="3"/>
        <v>0.5</v>
      </c>
      <c r="D130" s="111">
        <f t="shared" si="2"/>
        <v>150</v>
      </c>
      <c r="E130" s="111">
        <f>D130/B130</f>
        <v>13.636363636363637</v>
      </c>
      <c r="F130" s="111">
        <f>30/C130</f>
        <v>60</v>
      </c>
    </row>
    <row r="132" spans="1:6">
      <c r="A132" s="129" t="s">
        <v>1581</v>
      </c>
      <c r="B132" s="1" t="s">
        <v>2536</v>
      </c>
    </row>
    <row r="133" spans="1:6">
      <c r="B133" s="1" t="s">
        <v>2537</v>
      </c>
    </row>
    <row r="134" spans="1:6">
      <c r="B134" s="1" t="s">
        <v>2538</v>
      </c>
    </row>
    <row r="135" spans="1:6">
      <c r="B135" s="1" t="s">
        <v>2539</v>
      </c>
    </row>
    <row r="136" spans="1:6">
      <c r="B136" s="1" t="s">
        <v>2507</v>
      </c>
    </row>
    <row r="138" spans="1:6">
      <c r="A138" s="18" t="s">
        <v>2540</v>
      </c>
    </row>
    <row r="140" spans="1:6" ht="34">
      <c r="A140" s="24" t="s">
        <v>35</v>
      </c>
      <c r="B140" s="24" t="s">
        <v>2446</v>
      </c>
      <c r="C140" s="111" t="s">
        <v>558</v>
      </c>
      <c r="D140" s="24" t="s">
        <v>324</v>
      </c>
      <c r="E140" s="108" t="s">
        <v>2527</v>
      </c>
      <c r="F140" s="24" t="s">
        <v>2459</v>
      </c>
    </row>
    <row r="141" spans="1:6">
      <c r="A141" s="24" t="s">
        <v>2436</v>
      </c>
      <c r="B141" s="24" t="s">
        <v>513</v>
      </c>
      <c r="C141" s="111" t="s">
        <v>2439</v>
      </c>
      <c r="D141" s="244" t="s">
        <v>2458</v>
      </c>
      <c r="E141" s="244" t="s">
        <v>2530</v>
      </c>
      <c r="F141" s="111" t="s">
        <v>2525</v>
      </c>
    </row>
    <row r="142" spans="1:6">
      <c r="A142" s="24">
        <v>1</v>
      </c>
      <c r="B142" s="24">
        <v>1</v>
      </c>
      <c r="C142" s="111">
        <f>B142</f>
        <v>1</v>
      </c>
      <c r="D142" s="111">
        <f>A142*30</f>
        <v>30</v>
      </c>
      <c r="E142" s="111">
        <f>D142/B142</f>
        <v>30</v>
      </c>
      <c r="F142" s="111">
        <f>30/C142</f>
        <v>30</v>
      </c>
    </row>
    <row r="143" spans="1:6">
      <c r="A143" s="24">
        <v>2</v>
      </c>
      <c r="B143" s="24">
        <v>6</v>
      </c>
      <c r="C143" s="111">
        <f>B143-B142</f>
        <v>5</v>
      </c>
      <c r="D143" s="111">
        <f t="shared" ref="D143:D146" si="4">A143*30</f>
        <v>60</v>
      </c>
      <c r="E143" s="111">
        <f>D143/B143</f>
        <v>10</v>
      </c>
      <c r="F143" s="111">
        <f>30/C143</f>
        <v>6</v>
      </c>
    </row>
    <row r="144" spans="1:6">
      <c r="A144" s="24">
        <v>3</v>
      </c>
      <c r="B144" s="24">
        <v>9</v>
      </c>
      <c r="C144" s="111">
        <f>B144-B143</f>
        <v>3</v>
      </c>
      <c r="D144" s="111">
        <f t="shared" si="4"/>
        <v>90</v>
      </c>
      <c r="E144" s="111">
        <f>D144/B144</f>
        <v>10</v>
      </c>
      <c r="F144" s="111">
        <f>30/C144</f>
        <v>10</v>
      </c>
    </row>
    <row r="145" spans="1:8">
      <c r="A145" s="24">
        <v>4</v>
      </c>
      <c r="B145" s="24">
        <v>10.5</v>
      </c>
      <c r="C145" s="111">
        <f t="shared" ref="C145:C146" si="5">B145-B144</f>
        <v>1.5</v>
      </c>
      <c r="D145" s="111">
        <f t="shared" si="4"/>
        <v>120</v>
      </c>
      <c r="E145" s="111">
        <f>D145/B145</f>
        <v>11.428571428571429</v>
      </c>
      <c r="F145" s="111">
        <f>30/C145</f>
        <v>20</v>
      </c>
    </row>
    <row r="146" spans="1:8">
      <c r="A146" s="246">
        <v>5</v>
      </c>
      <c r="B146" s="246">
        <v>11</v>
      </c>
      <c r="C146" s="247">
        <f t="shared" si="5"/>
        <v>0.5</v>
      </c>
      <c r="D146" s="247">
        <f t="shared" si="4"/>
        <v>150</v>
      </c>
      <c r="E146" s="247">
        <f>D146/B146</f>
        <v>13.636363636363637</v>
      </c>
      <c r="F146" s="247">
        <f>30/C146</f>
        <v>60</v>
      </c>
    </row>
    <row r="148" spans="1:8">
      <c r="A148" s="1" t="s">
        <v>2541</v>
      </c>
    </row>
    <row r="150" spans="1:8">
      <c r="A150" s="18" t="s">
        <v>2542</v>
      </c>
    </row>
    <row r="151" spans="1:8">
      <c r="A151" s="18"/>
    </row>
    <row r="152" spans="1:8">
      <c r="A152" s="91" t="s">
        <v>2543</v>
      </c>
    </row>
    <row r="153" spans="1:8">
      <c r="A153" s="18"/>
    </row>
    <row r="154" spans="1:8">
      <c r="A154" s="18" t="s">
        <v>2449</v>
      </c>
    </row>
    <row r="155" spans="1:8" ht="18" customHeight="1"/>
    <row r="156" spans="1:8">
      <c r="A156" s="1" t="s">
        <v>2544</v>
      </c>
    </row>
    <row r="157" spans="1:8" ht="17" thickBot="1"/>
    <row r="158" spans="1:8" ht="17" thickBot="1">
      <c r="A158" s="101" t="s">
        <v>2468</v>
      </c>
      <c r="B158" s="96"/>
      <c r="C158" s="96"/>
      <c r="D158" s="96"/>
      <c r="E158" s="96"/>
      <c r="F158" s="96"/>
      <c r="G158" s="96"/>
      <c r="H158" s="97" t="s">
        <v>2478</v>
      </c>
    </row>
    <row r="160" spans="1:8">
      <c r="A160" s="1" t="s">
        <v>2469</v>
      </c>
    </row>
    <row r="161" spans="1:8">
      <c r="A161" s="1" t="s">
        <v>2470</v>
      </c>
    </row>
    <row r="162" spans="1:8">
      <c r="A162" s="1" t="s">
        <v>859</v>
      </c>
    </row>
    <row r="163" spans="1:8">
      <c r="A163" s="1" t="s">
        <v>2471</v>
      </c>
    </row>
    <row r="164" spans="1:8">
      <c r="A164" s="1" t="s">
        <v>2472</v>
      </c>
    </row>
    <row r="165" spans="1:8">
      <c r="A165" s="1" t="s">
        <v>2473</v>
      </c>
    </row>
    <row r="166" spans="1:8">
      <c r="A166" s="1" t="s">
        <v>2474</v>
      </c>
    </row>
    <row r="167" spans="1:8">
      <c r="A167" s="1" t="s">
        <v>2475</v>
      </c>
    </row>
    <row r="169" spans="1:8">
      <c r="A169" s="1" t="s">
        <v>271</v>
      </c>
    </row>
    <row r="170" spans="1:8">
      <c r="A170" s="1" t="s">
        <v>2476</v>
      </c>
    </row>
    <row r="171" spans="1:8">
      <c r="A171" s="1" t="s">
        <v>2477</v>
      </c>
    </row>
    <row r="172" spans="1:8">
      <c r="F172" s="1" t="s">
        <v>2546</v>
      </c>
    </row>
    <row r="174" spans="1:8">
      <c r="G174" s="21" t="s">
        <v>684</v>
      </c>
      <c r="H174" s="1" t="s">
        <v>2547</v>
      </c>
    </row>
    <row r="175" spans="1:8">
      <c r="G175" s="21" t="s">
        <v>2459</v>
      </c>
      <c r="H175" s="1" t="s">
        <v>2548</v>
      </c>
    </row>
    <row r="176" spans="1:8">
      <c r="H176" s="1" t="s">
        <v>2549</v>
      </c>
    </row>
    <row r="177" spans="1:8">
      <c r="H177" s="1" t="s">
        <v>2550</v>
      </c>
    </row>
    <row r="178" spans="1:8">
      <c r="H178" s="1" t="s">
        <v>2551</v>
      </c>
    </row>
    <row r="180" spans="1:8">
      <c r="G180" s="21" t="s">
        <v>683</v>
      </c>
      <c r="H180" s="1" t="s">
        <v>2552</v>
      </c>
    </row>
    <row r="181" spans="1:8">
      <c r="G181" s="21" t="s">
        <v>633</v>
      </c>
      <c r="H181" s="1" t="s">
        <v>2553</v>
      </c>
    </row>
    <row r="182" spans="1:8">
      <c r="G182" s="21" t="s">
        <v>634</v>
      </c>
      <c r="H182" s="1" t="s">
        <v>2554</v>
      </c>
    </row>
    <row r="183" spans="1:8">
      <c r="H183" s="1" t="s">
        <v>2555</v>
      </c>
    </row>
    <row r="184" spans="1:8">
      <c r="H184" s="1" t="s">
        <v>2556</v>
      </c>
    </row>
    <row r="185" spans="1:8">
      <c r="H185" s="1" t="s">
        <v>2557</v>
      </c>
    </row>
    <row r="186" spans="1:8">
      <c r="A186" s="1" t="s">
        <v>2545</v>
      </c>
      <c r="H186" s="1" t="s">
        <v>2558</v>
      </c>
    </row>
    <row r="188" spans="1:8">
      <c r="H188" s="1" t="s">
        <v>2559</v>
      </c>
    </row>
    <row r="189" spans="1:8">
      <c r="H189" s="1" t="s">
        <v>2560</v>
      </c>
    </row>
    <row r="190" spans="1:8">
      <c r="A190" s="18" t="s">
        <v>2474</v>
      </c>
      <c r="H190" s="1" t="s">
        <v>2561</v>
      </c>
    </row>
    <row r="191" spans="1:8">
      <c r="A191" s="1" t="s">
        <v>2568</v>
      </c>
      <c r="H191" s="1" t="s">
        <v>2562</v>
      </c>
    </row>
    <row r="192" spans="1:8">
      <c r="D192" s="1" t="s">
        <v>2569</v>
      </c>
    </row>
    <row r="193" spans="1:11">
      <c r="A193" s="1" t="s">
        <v>2570</v>
      </c>
      <c r="H193" s="1" t="s">
        <v>2563</v>
      </c>
    </row>
    <row r="194" spans="1:11">
      <c r="H194" s="1" t="s">
        <v>2565</v>
      </c>
    </row>
    <row r="195" spans="1:11">
      <c r="A195" s="1" t="s">
        <v>2573</v>
      </c>
      <c r="D195" s="1" t="s">
        <v>2571</v>
      </c>
      <c r="H195" s="1" t="s">
        <v>2564</v>
      </c>
    </row>
    <row r="196" spans="1:11">
      <c r="A196" s="1" t="s">
        <v>2574</v>
      </c>
    </row>
    <row r="197" spans="1:11">
      <c r="D197" s="1" t="s">
        <v>2572</v>
      </c>
      <c r="G197" s="18" t="s">
        <v>2566</v>
      </c>
      <c r="H197" s="18" t="s">
        <v>2472</v>
      </c>
      <c r="I197" s="18"/>
      <c r="J197" s="18"/>
      <c r="K197" s="18"/>
    </row>
    <row r="198" spans="1:11">
      <c r="A198" s="1" t="s">
        <v>2575</v>
      </c>
      <c r="G198" s="18"/>
      <c r="H198" s="18" t="s">
        <v>2567</v>
      </c>
      <c r="I198" s="18"/>
      <c r="J198" s="18"/>
      <c r="K198" s="18"/>
    </row>
    <row r="199" spans="1:11">
      <c r="A199" s="1" t="s">
        <v>2576</v>
      </c>
    </row>
    <row r="201" spans="1:11">
      <c r="G201" s="21" t="s">
        <v>2577</v>
      </c>
      <c r="H201" s="1" t="s">
        <v>2578</v>
      </c>
    </row>
    <row r="202" spans="1:11">
      <c r="A202" s="18" t="s">
        <v>2471</v>
      </c>
      <c r="G202" s="21" t="s">
        <v>714</v>
      </c>
      <c r="H202" s="1" t="s">
        <v>2579</v>
      </c>
    </row>
    <row r="203" spans="1:11">
      <c r="G203" s="21" t="s">
        <v>634</v>
      </c>
    </row>
    <row r="204" spans="1:11">
      <c r="A204" s="1" t="s">
        <v>2587</v>
      </c>
    </row>
    <row r="205" spans="1:11">
      <c r="A205" s="1" t="s">
        <v>2588</v>
      </c>
    </row>
    <row r="206" spans="1:11">
      <c r="A206" s="1" t="s">
        <v>2589</v>
      </c>
    </row>
    <row r="208" spans="1:11">
      <c r="A208" s="1" t="s">
        <v>2590</v>
      </c>
    </row>
    <row r="209" spans="1:8">
      <c r="A209" s="1" t="s">
        <v>2591</v>
      </c>
    </row>
    <row r="210" spans="1:8">
      <c r="A210" s="1" t="s">
        <v>2592</v>
      </c>
    </row>
    <row r="211" spans="1:8">
      <c r="H211" s="1" t="s">
        <v>2580</v>
      </c>
    </row>
    <row r="212" spans="1:8">
      <c r="A212" s="18" t="s">
        <v>2473</v>
      </c>
      <c r="H212" s="1" t="s">
        <v>2581</v>
      </c>
    </row>
    <row r="213" spans="1:8">
      <c r="A213" s="1" t="s">
        <v>2593</v>
      </c>
      <c r="H213" s="1" t="s">
        <v>2582</v>
      </c>
    </row>
    <row r="214" spans="1:8">
      <c r="A214" s="1" t="s">
        <v>2594</v>
      </c>
      <c r="H214" s="1" t="s">
        <v>2583</v>
      </c>
    </row>
    <row r="215" spans="1:8">
      <c r="H215" s="1" t="s">
        <v>2584</v>
      </c>
    </row>
    <row r="216" spans="1:8">
      <c r="H216" s="1" t="s">
        <v>2585</v>
      </c>
    </row>
    <row r="217" spans="1:8">
      <c r="H217" s="1" t="s">
        <v>2586</v>
      </c>
    </row>
    <row r="218" spans="1:8" ht="17" thickBot="1"/>
    <row r="219" spans="1:8">
      <c r="A219" s="36" t="s">
        <v>2595</v>
      </c>
      <c r="B219" s="55"/>
      <c r="C219" s="55"/>
      <c r="D219" s="55"/>
      <c r="E219" s="55"/>
      <c r="F219" s="55"/>
      <c r="G219" s="56"/>
    </row>
    <row r="220" spans="1:8">
      <c r="A220" s="37" t="s">
        <v>2597</v>
      </c>
      <c r="B220" s="12"/>
      <c r="C220" s="12"/>
      <c r="D220" s="12"/>
      <c r="E220" s="12"/>
      <c r="F220" s="12"/>
      <c r="G220" s="57"/>
    </row>
    <row r="221" spans="1:8" ht="17" thickBot="1">
      <c r="A221" s="38"/>
      <c r="B221" s="58"/>
      <c r="C221" s="58"/>
      <c r="D221" s="58"/>
      <c r="E221" s="58"/>
      <c r="F221" s="58"/>
      <c r="G221" s="59" t="s">
        <v>2596</v>
      </c>
    </row>
    <row r="222" spans="1:8" ht="17" thickBot="1"/>
    <row r="223" spans="1:8" ht="17" thickBot="1">
      <c r="A223" s="101" t="s">
        <v>2461</v>
      </c>
      <c r="B223" s="96"/>
      <c r="C223" s="96"/>
      <c r="D223" s="96"/>
      <c r="E223" s="96"/>
      <c r="F223" s="96"/>
      <c r="G223" s="96"/>
      <c r="H223" s="243" t="s">
        <v>2611</v>
      </c>
    </row>
    <row r="225" spans="1:2">
      <c r="A225" s="1" t="s">
        <v>2462</v>
      </c>
    </row>
    <row r="226" spans="1:2">
      <c r="A226" s="1" t="s">
        <v>2463</v>
      </c>
    </row>
    <row r="227" spans="1:2">
      <c r="A227" s="1" t="s">
        <v>2464</v>
      </c>
    </row>
    <row r="228" spans="1:2">
      <c r="A228" s="1" t="s">
        <v>2465</v>
      </c>
    </row>
    <row r="229" spans="1:2">
      <c r="A229" s="1" t="s">
        <v>2466</v>
      </c>
    </row>
    <row r="230" spans="1:2">
      <c r="A230" s="1" t="s">
        <v>2467</v>
      </c>
    </row>
    <row r="232" spans="1:2">
      <c r="A232" s="1" t="s">
        <v>271</v>
      </c>
    </row>
    <row r="234" spans="1:2">
      <c r="A234" s="1" t="s">
        <v>2598</v>
      </c>
    </row>
    <row r="236" spans="1:2">
      <c r="A236" s="1" t="s">
        <v>2599</v>
      </c>
    </row>
    <row r="237" spans="1:2">
      <c r="A237" s="1" t="s">
        <v>2600</v>
      </c>
    </row>
    <row r="238" spans="1:2">
      <c r="B238" s="1" t="s">
        <v>2601</v>
      </c>
    </row>
    <row r="239" spans="1:2">
      <c r="B239" s="1" t="s">
        <v>2602</v>
      </c>
    </row>
    <row r="240" spans="1:2">
      <c r="B240" s="1" t="s">
        <v>2603</v>
      </c>
    </row>
    <row r="242" spans="1:6">
      <c r="A242" s="1" t="s">
        <v>2463</v>
      </c>
    </row>
    <row r="243" spans="1:6">
      <c r="A243" s="1" t="s">
        <v>2604</v>
      </c>
    </row>
    <row r="244" spans="1:6">
      <c r="A244" s="1" t="s">
        <v>2515</v>
      </c>
    </row>
    <row r="246" spans="1:6">
      <c r="A246" s="1" t="s">
        <v>2464</v>
      </c>
    </row>
    <row r="247" spans="1:6">
      <c r="A247" s="1" t="s">
        <v>2605</v>
      </c>
    </row>
    <row r="248" spans="1:6">
      <c r="A248" s="1" t="s">
        <v>2606</v>
      </c>
    </row>
    <row r="250" spans="1:6">
      <c r="A250" s="1" t="s">
        <v>2465</v>
      </c>
    </row>
    <row r="251" spans="1:6">
      <c r="A251" s="1" t="s">
        <v>2607</v>
      </c>
    </row>
    <row r="252" spans="1:6">
      <c r="A252" s="1" t="s">
        <v>2608</v>
      </c>
      <c r="F252" s="18" t="s">
        <v>2609</v>
      </c>
    </row>
    <row r="254" spans="1:6">
      <c r="A254" s="1" t="s">
        <v>2466</v>
      </c>
    </row>
    <row r="255" spans="1:6">
      <c r="A255" s="1" t="s">
        <v>2610</v>
      </c>
    </row>
    <row r="265" spans="1:8" ht="17" thickBot="1"/>
    <row r="266" spans="1:8" ht="17" thickBot="1">
      <c r="A266" s="101" t="s">
        <v>2479</v>
      </c>
      <c r="B266" s="187"/>
      <c r="C266" s="187"/>
      <c r="D266" s="187"/>
      <c r="E266" s="187"/>
      <c r="F266" s="187"/>
      <c r="G266" s="187"/>
      <c r="H266" s="19" t="s">
        <v>2480</v>
      </c>
    </row>
    <row r="268" spans="1:8">
      <c r="A268" s="1" t="s">
        <v>2481</v>
      </c>
    </row>
    <row r="270" spans="1:8">
      <c r="A270" s="1" t="s">
        <v>783</v>
      </c>
      <c r="C270" s="1">
        <v>1</v>
      </c>
      <c r="D270" s="1">
        <v>2</v>
      </c>
      <c r="E270" s="1">
        <v>3</v>
      </c>
      <c r="F270" s="1">
        <v>4</v>
      </c>
      <c r="G270" s="1">
        <v>5</v>
      </c>
      <c r="H270" s="1">
        <v>6</v>
      </c>
    </row>
    <row r="271" spans="1:8">
      <c r="A271" s="1" t="s">
        <v>2482</v>
      </c>
      <c r="C271" s="1">
        <v>15</v>
      </c>
      <c r="D271" s="1">
        <v>20</v>
      </c>
      <c r="E271" s="1">
        <v>25</v>
      </c>
      <c r="F271" s="1">
        <v>30</v>
      </c>
      <c r="G271" s="1">
        <v>35</v>
      </c>
      <c r="H271" s="1">
        <v>40</v>
      </c>
    </row>
    <row r="273" spans="1:1">
      <c r="A273" s="1" t="s">
        <v>2483</v>
      </c>
    </row>
    <row r="274" spans="1:1">
      <c r="A274" s="1" t="s">
        <v>2484</v>
      </c>
    </row>
    <row r="276" spans="1:1">
      <c r="A276" s="1" t="s">
        <v>2485</v>
      </c>
    </row>
    <row r="277" spans="1:1">
      <c r="A277" s="1" t="s">
        <v>2486</v>
      </c>
    </row>
    <row r="278" spans="1:1">
      <c r="A278" s="1" t="s">
        <v>2487</v>
      </c>
    </row>
    <row r="279" spans="1:1">
      <c r="A279" s="1" t="s">
        <v>2488</v>
      </c>
    </row>
    <row r="280" spans="1:1">
      <c r="A280" s="1" t="s">
        <v>2489</v>
      </c>
    </row>
    <row r="281" spans="1:1">
      <c r="A281" s="1" t="s">
        <v>2432</v>
      </c>
    </row>
    <row r="284" spans="1:1">
      <c r="A284" s="1" t="s">
        <v>1729</v>
      </c>
    </row>
    <row r="285" spans="1:1">
      <c r="A285" s="1" t="s">
        <v>1730</v>
      </c>
    </row>
    <row r="286" spans="1:1">
      <c r="A286" s="1" t="s">
        <v>1731</v>
      </c>
    </row>
    <row r="287" spans="1:1">
      <c r="A287" s="1" t="s">
        <v>1732</v>
      </c>
    </row>
    <row r="288" spans="1:1">
      <c r="A288" s="1" t="s">
        <v>1733</v>
      </c>
    </row>
    <row r="289" spans="1:9" ht="17" thickBot="1"/>
    <row r="290" spans="1:9" ht="17" thickBot="1">
      <c r="A290" s="95" t="s">
        <v>1734</v>
      </c>
      <c r="B290" s="96"/>
      <c r="C290" s="97"/>
      <c r="D290" s="205">
        <v>1</v>
      </c>
      <c r="E290" s="24">
        <v>2</v>
      </c>
      <c r="F290" s="24">
        <v>3</v>
      </c>
      <c r="G290" s="24">
        <v>4</v>
      </c>
      <c r="H290" s="24">
        <v>5</v>
      </c>
      <c r="I290" s="24">
        <v>6</v>
      </c>
    </row>
    <row r="291" spans="1:9" ht="17" thickBot="1">
      <c r="A291" s="95" t="s">
        <v>1735</v>
      </c>
      <c r="B291" s="96"/>
      <c r="C291" s="97"/>
      <c r="D291" s="205">
        <v>15</v>
      </c>
      <c r="E291" s="24">
        <v>20</v>
      </c>
      <c r="F291" s="24">
        <v>25</v>
      </c>
      <c r="G291" s="24">
        <v>30</v>
      </c>
      <c r="H291" s="24">
        <v>35</v>
      </c>
      <c r="I291" s="24">
        <v>40</v>
      </c>
    </row>
    <row r="292" spans="1:9" ht="17" thickBot="1">
      <c r="A292" s="95" t="s">
        <v>1736</v>
      </c>
      <c r="B292" s="96"/>
      <c r="C292" s="97"/>
      <c r="D292" s="205">
        <f>D290*D291</f>
        <v>15</v>
      </c>
      <c r="E292" s="24">
        <f>E290*E291</f>
        <v>40</v>
      </c>
      <c r="F292" s="24">
        <f>F290*F291</f>
        <v>75</v>
      </c>
      <c r="G292" s="24">
        <f t="shared" ref="G292:I292" si="6">G290*G291</f>
        <v>120</v>
      </c>
      <c r="H292" s="24">
        <f t="shared" si="6"/>
        <v>175</v>
      </c>
      <c r="I292" s="24">
        <f t="shared" si="6"/>
        <v>240</v>
      </c>
    </row>
    <row r="293" spans="1:9" ht="17" thickBot="1">
      <c r="A293" s="95" t="s">
        <v>1737</v>
      </c>
      <c r="B293" s="96"/>
      <c r="C293" s="97"/>
      <c r="D293" s="206">
        <f>D292</f>
        <v>15</v>
      </c>
      <c r="E293" s="207">
        <f>E292-D292</f>
        <v>25</v>
      </c>
      <c r="F293" s="207">
        <f>F292-E292</f>
        <v>35</v>
      </c>
      <c r="G293" s="207">
        <f>G292-F292</f>
        <v>45</v>
      </c>
      <c r="H293" s="207">
        <f>H292-G292</f>
        <v>55</v>
      </c>
      <c r="I293" s="207">
        <f>I292-H292</f>
        <v>65</v>
      </c>
    </row>
    <row r="295" spans="1:9">
      <c r="A295" s="1" t="s">
        <v>1738</v>
      </c>
    </row>
    <row r="296" spans="1:9">
      <c r="A296" s="1" t="s">
        <v>1739</v>
      </c>
    </row>
    <row r="297" spans="1:9">
      <c r="A297" s="1" t="s">
        <v>1740</v>
      </c>
    </row>
    <row r="299" spans="1:9">
      <c r="A299" s="1" t="s">
        <v>1741</v>
      </c>
    </row>
    <row r="300" spans="1:9">
      <c r="A300" s="1" t="s">
        <v>1742</v>
      </c>
    </row>
    <row r="301" spans="1:9">
      <c r="E301" s="1" t="s">
        <v>1743</v>
      </c>
    </row>
    <row r="302" spans="1:9">
      <c r="E302" s="1" t="s">
        <v>1744</v>
      </c>
    </row>
    <row r="303" spans="1:9">
      <c r="E303" s="1" t="s">
        <v>1745</v>
      </c>
    </row>
    <row r="305" spans="1:1">
      <c r="A305" s="1" t="s">
        <v>1746</v>
      </c>
    </row>
    <row r="306" spans="1:1">
      <c r="A306" s="1" t="s">
        <v>1747</v>
      </c>
    </row>
    <row r="307" spans="1:1">
      <c r="A307" s="1" t="s">
        <v>1748</v>
      </c>
    </row>
    <row r="308" spans="1:1">
      <c r="A308" s="1" t="s">
        <v>1749</v>
      </c>
    </row>
    <row r="310" spans="1:1">
      <c r="A310" s="1" t="s">
        <v>1750</v>
      </c>
    </row>
    <row r="311" spans="1:1">
      <c r="A311" s="1" t="s">
        <v>1751</v>
      </c>
    </row>
    <row r="313" spans="1:1">
      <c r="A313" s="1" t="s">
        <v>1752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7D62F-8889-2747-8234-2EC7CA4CFF70}">
  <dimension ref="A1:M332"/>
  <sheetViews>
    <sheetView rightToLeft="1" zoomScale="230" zoomScaleNormal="230" workbookViewId="0">
      <selection activeCell="F3" sqref="F3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767</v>
      </c>
      <c r="B1" s="96"/>
      <c r="C1" s="96"/>
      <c r="D1" s="96"/>
      <c r="E1" s="96"/>
      <c r="F1" s="96"/>
      <c r="G1" s="96"/>
      <c r="H1" s="248">
        <v>45789</v>
      </c>
    </row>
    <row r="3" spans="1:8">
      <c r="A3" s="1" t="s">
        <v>768</v>
      </c>
    </row>
    <row r="4" spans="1:8">
      <c r="A4" s="1" t="s">
        <v>769</v>
      </c>
    </row>
    <row r="5" spans="1:8">
      <c r="A5" s="1" t="s">
        <v>770</v>
      </c>
    </row>
    <row r="6" spans="1:8">
      <c r="A6" s="1" t="s">
        <v>771</v>
      </c>
    </row>
    <row r="7" spans="1:8">
      <c r="A7" s="1" t="s">
        <v>772</v>
      </c>
    </row>
    <row r="8" spans="1:8">
      <c r="A8" s="1" t="s">
        <v>773</v>
      </c>
    </row>
    <row r="9" spans="1:8">
      <c r="A9" s="1" t="s">
        <v>774</v>
      </c>
    </row>
    <row r="10" spans="1:8" ht="17" thickBot="1"/>
    <row r="11" spans="1:8" ht="17" thickBot="1">
      <c r="A11" s="130" t="s">
        <v>775</v>
      </c>
      <c r="B11" s="131"/>
      <c r="C11" s="131"/>
      <c r="D11" s="131"/>
      <c r="E11" s="131"/>
      <c r="F11" s="131"/>
      <c r="G11" s="131"/>
      <c r="H11" s="132"/>
    </row>
    <row r="13" spans="1:8">
      <c r="A13" s="1" t="s">
        <v>776</v>
      </c>
    </row>
    <row r="14" spans="1:8">
      <c r="A14" s="1" t="s">
        <v>777</v>
      </c>
    </row>
    <row r="15" spans="1:8">
      <c r="A15" s="1" t="s">
        <v>778</v>
      </c>
    </row>
    <row r="16" spans="1:8">
      <c r="A16" s="1" t="s">
        <v>779</v>
      </c>
    </row>
    <row r="18" spans="1:8">
      <c r="A18" s="66" t="s">
        <v>780</v>
      </c>
      <c r="B18" s="66"/>
      <c r="C18" s="66"/>
      <c r="D18" s="66"/>
      <c r="E18" s="66"/>
      <c r="F18" s="66"/>
      <c r="G18" s="66"/>
      <c r="H18" s="66"/>
    </row>
    <row r="19" spans="1:8">
      <c r="A19" s="66" t="s">
        <v>790</v>
      </c>
      <c r="B19" s="66"/>
      <c r="C19" s="66"/>
      <c r="D19" s="66"/>
      <c r="E19" s="66"/>
      <c r="F19" s="66"/>
      <c r="G19" s="66"/>
      <c r="H19" s="66"/>
    </row>
    <row r="21" spans="1:8">
      <c r="A21" s="24" t="s">
        <v>781</v>
      </c>
      <c r="B21" s="24" t="s">
        <v>783</v>
      </c>
      <c r="C21" s="24" t="s">
        <v>783</v>
      </c>
      <c r="D21" s="24" t="s">
        <v>783</v>
      </c>
      <c r="E21" s="24" t="s">
        <v>792</v>
      </c>
      <c r="F21" s="24" t="s">
        <v>793</v>
      </c>
      <c r="G21" s="24" t="s">
        <v>795</v>
      </c>
    </row>
    <row r="22" spans="1:8">
      <c r="A22" s="24" t="s">
        <v>782</v>
      </c>
      <c r="B22" s="24" t="s">
        <v>784</v>
      </c>
      <c r="C22" s="24" t="s">
        <v>785</v>
      </c>
      <c r="D22" s="24" t="s">
        <v>786</v>
      </c>
      <c r="E22" s="24" t="s">
        <v>791</v>
      </c>
      <c r="F22" s="24" t="s">
        <v>794</v>
      </c>
      <c r="G22" s="24" t="s">
        <v>796</v>
      </c>
    </row>
    <row r="23" spans="1:8">
      <c r="A23" s="24">
        <v>1</v>
      </c>
      <c r="B23" s="111">
        <f>100/A23</f>
        <v>100</v>
      </c>
      <c r="C23" s="111">
        <v>20</v>
      </c>
      <c r="D23" s="111">
        <v>28</v>
      </c>
      <c r="E23" s="111">
        <f>B23*A23</f>
        <v>100</v>
      </c>
      <c r="F23" s="111">
        <f>C23*A23</f>
        <v>20</v>
      </c>
      <c r="G23" s="111">
        <f>D23*A23</f>
        <v>28</v>
      </c>
    </row>
    <row r="24" spans="1:8">
      <c r="A24" s="24">
        <v>2</v>
      </c>
      <c r="B24" s="111">
        <f>100/A24</f>
        <v>50</v>
      </c>
      <c r="C24" s="111">
        <f>C23</f>
        <v>20</v>
      </c>
      <c r="D24" s="111">
        <v>26</v>
      </c>
      <c r="E24" s="111">
        <f t="shared" ref="E24:E32" si="0">B24*A24</f>
        <v>100</v>
      </c>
      <c r="F24" s="111">
        <f t="shared" ref="F24:F32" si="1">C24*A24</f>
        <v>40</v>
      </c>
      <c r="G24" s="111">
        <f t="shared" ref="G24:G32" si="2">D24*A24</f>
        <v>52</v>
      </c>
    </row>
    <row r="25" spans="1:8">
      <c r="A25" s="24">
        <v>3</v>
      </c>
      <c r="B25" s="252">
        <f>100/A25</f>
        <v>33.333333333333336</v>
      </c>
      <c r="C25" s="111">
        <f t="shared" ref="C25:C32" si="3">C24</f>
        <v>20</v>
      </c>
      <c r="D25" s="111">
        <v>24</v>
      </c>
      <c r="E25" s="111">
        <f t="shared" si="0"/>
        <v>100</v>
      </c>
      <c r="F25" s="111">
        <f t="shared" si="1"/>
        <v>60</v>
      </c>
      <c r="G25" s="111">
        <f t="shared" si="2"/>
        <v>72</v>
      </c>
    </row>
    <row r="26" spans="1:8" ht="17" thickBot="1">
      <c r="A26" s="25">
        <v>4</v>
      </c>
      <c r="B26" s="253">
        <f t="shared" ref="B26:B32" si="4">100/A26</f>
        <v>25</v>
      </c>
      <c r="C26" s="249">
        <f t="shared" si="3"/>
        <v>20</v>
      </c>
      <c r="D26" s="249">
        <f>22</f>
        <v>22</v>
      </c>
      <c r="E26" s="111">
        <f t="shared" si="0"/>
        <v>100</v>
      </c>
      <c r="F26" s="111">
        <f t="shared" si="1"/>
        <v>80</v>
      </c>
      <c r="G26" s="111">
        <f t="shared" si="2"/>
        <v>88</v>
      </c>
    </row>
    <row r="27" spans="1:8" ht="17" thickBot="1">
      <c r="A27" s="256">
        <v>5</v>
      </c>
      <c r="B27" s="254">
        <f t="shared" si="4"/>
        <v>20</v>
      </c>
      <c r="C27" s="250">
        <f t="shared" si="3"/>
        <v>20</v>
      </c>
      <c r="D27" s="250">
        <v>20</v>
      </c>
      <c r="E27" s="111">
        <f>B27*A27</f>
        <v>100</v>
      </c>
      <c r="F27" s="111">
        <f t="shared" si="1"/>
        <v>100</v>
      </c>
      <c r="G27" s="111">
        <f t="shared" si="2"/>
        <v>100</v>
      </c>
    </row>
    <row r="28" spans="1:8">
      <c r="A28" s="133">
        <v>6</v>
      </c>
      <c r="B28" s="255">
        <f t="shared" si="4"/>
        <v>16.666666666666668</v>
      </c>
      <c r="C28" s="251">
        <f t="shared" si="3"/>
        <v>20</v>
      </c>
      <c r="D28" s="251">
        <v>18</v>
      </c>
      <c r="E28" s="111">
        <f t="shared" si="0"/>
        <v>100</v>
      </c>
      <c r="F28" s="111">
        <f t="shared" si="1"/>
        <v>120</v>
      </c>
      <c r="G28" s="111">
        <f t="shared" si="2"/>
        <v>108</v>
      </c>
    </row>
    <row r="29" spans="1:8">
      <c r="A29" s="24">
        <v>7</v>
      </c>
      <c r="B29" s="252">
        <f t="shared" si="4"/>
        <v>14.285714285714286</v>
      </c>
      <c r="C29" s="111">
        <f t="shared" si="3"/>
        <v>20</v>
      </c>
      <c r="D29" s="111">
        <v>16</v>
      </c>
      <c r="E29" s="111">
        <f t="shared" si="0"/>
        <v>100</v>
      </c>
      <c r="F29" s="111">
        <f t="shared" si="1"/>
        <v>140</v>
      </c>
      <c r="G29" s="111">
        <f t="shared" si="2"/>
        <v>112</v>
      </c>
    </row>
    <row r="30" spans="1:8">
      <c r="A30" s="24">
        <v>8</v>
      </c>
      <c r="B30" s="252">
        <f t="shared" si="4"/>
        <v>12.5</v>
      </c>
      <c r="C30" s="111">
        <f t="shared" si="3"/>
        <v>20</v>
      </c>
      <c r="D30" s="111">
        <v>14</v>
      </c>
      <c r="E30" s="111">
        <f t="shared" si="0"/>
        <v>100</v>
      </c>
      <c r="F30" s="111">
        <f t="shared" si="1"/>
        <v>160</v>
      </c>
      <c r="G30" s="111">
        <f t="shared" si="2"/>
        <v>112</v>
      </c>
    </row>
    <row r="31" spans="1:8">
      <c r="A31" s="24">
        <v>9</v>
      </c>
      <c r="B31" s="252">
        <f t="shared" si="4"/>
        <v>11.111111111111111</v>
      </c>
      <c r="C31" s="111">
        <f t="shared" si="3"/>
        <v>20</v>
      </c>
      <c r="D31" s="111">
        <v>12</v>
      </c>
      <c r="E31" s="111">
        <f t="shared" si="0"/>
        <v>100</v>
      </c>
      <c r="F31" s="111">
        <f t="shared" si="1"/>
        <v>180</v>
      </c>
      <c r="G31" s="111">
        <f>D31*A31</f>
        <v>108</v>
      </c>
    </row>
    <row r="32" spans="1:8">
      <c r="A32" s="24">
        <v>10</v>
      </c>
      <c r="B32" s="252">
        <f t="shared" si="4"/>
        <v>10</v>
      </c>
      <c r="C32" s="111">
        <f t="shared" si="3"/>
        <v>20</v>
      </c>
      <c r="D32" s="111">
        <v>10</v>
      </c>
      <c r="E32" s="111">
        <f t="shared" si="0"/>
        <v>100</v>
      </c>
      <c r="F32" s="111">
        <f t="shared" si="1"/>
        <v>200</v>
      </c>
      <c r="G32" s="111">
        <f t="shared" si="2"/>
        <v>100</v>
      </c>
    </row>
    <row r="34" spans="1:8">
      <c r="A34" s="66" t="s">
        <v>789</v>
      </c>
      <c r="B34" s="66"/>
      <c r="C34" s="66"/>
      <c r="D34" s="66"/>
      <c r="E34" s="66"/>
      <c r="F34" s="66"/>
      <c r="G34" s="66"/>
      <c r="H34" s="66"/>
    </row>
    <row r="35" spans="1:8">
      <c r="A35" s="1" t="s">
        <v>2612</v>
      </c>
    </row>
    <row r="36" spans="1:8">
      <c r="A36" s="1" t="s">
        <v>2613</v>
      </c>
    </row>
    <row r="38" spans="1:8">
      <c r="A38" s="1" t="s">
        <v>2614</v>
      </c>
      <c r="F38" s="1" t="s">
        <v>2615</v>
      </c>
    </row>
    <row r="39" spans="1:8">
      <c r="A39" s="1" t="s">
        <v>2616</v>
      </c>
    </row>
    <row r="40" spans="1:8">
      <c r="A40" s="1" t="s">
        <v>2617</v>
      </c>
      <c r="F40" s="1" t="s">
        <v>866</v>
      </c>
    </row>
    <row r="41" spans="1:8">
      <c r="A41" s="1" t="s">
        <v>2618</v>
      </c>
    </row>
    <row r="43" spans="1:8">
      <c r="A43" s="1" t="s">
        <v>2620</v>
      </c>
    </row>
    <row r="44" spans="1:8">
      <c r="A44" s="1" t="s">
        <v>2621</v>
      </c>
      <c r="F44" s="1" t="s">
        <v>865</v>
      </c>
    </row>
    <row r="46" spans="1:8">
      <c r="A46" s="1" t="s">
        <v>2623</v>
      </c>
    </row>
    <row r="47" spans="1:8">
      <c r="A47" s="1" t="s">
        <v>2624</v>
      </c>
    </row>
    <row r="48" spans="1:8">
      <c r="F48" s="1" t="s">
        <v>2625</v>
      </c>
    </row>
    <row r="49" spans="1:10">
      <c r="A49" s="1" t="s">
        <v>2626</v>
      </c>
    </row>
    <row r="50" spans="1:10">
      <c r="A50" s="1" t="s">
        <v>2627</v>
      </c>
    </row>
    <row r="51" spans="1:10">
      <c r="A51" s="1" t="s">
        <v>2628</v>
      </c>
    </row>
    <row r="52" spans="1:10">
      <c r="F52" s="1" t="s">
        <v>2629</v>
      </c>
    </row>
    <row r="54" spans="1:10">
      <c r="B54" s="197" t="s">
        <v>2619</v>
      </c>
      <c r="C54" s="197" t="s">
        <v>2622</v>
      </c>
      <c r="D54" s="197" t="s">
        <v>2630</v>
      </c>
    </row>
    <row r="55" spans="1:10">
      <c r="B55" s="21" t="s">
        <v>866</v>
      </c>
      <c r="C55" s="21" t="s">
        <v>865</v>
      </c>
      <c r="D55" s="21" t="s">
        <v>867</v>
      </c>
    </row>
    <row r="57" spans="1:10">
      <c r="A57" s="66" t="s">
        <v>787</v>
      </c>
      <c r="B57" s="66"/>
      <c r="C57" s="66"/>
      <c r="D57" s="66"/>
      <c r="E57" s="66"/>
      <c r="F57" s="66"/>
      <c r="G57" s="66"/>
      <c r="H57" s="66"/>
    </row>
    <row r="58" spans="1:10">
      <c r="A58" s="66" t="s">
        <v>788</v>
      </c>
      <c r="B58" s="66"/>
      <c r="C58" s="66"/>
      <c r="D58" s="66"/>
      <c r="E58" s="66"/>
      <c r="F58" s="66"/>
      <c r="G58" s="66"/>
      <c r="H58" s="66"/>
    </row>
    <row r="60" spans="1:10">
      <c r="A60" s="1" t="s">
        <v>2631</v>
      </c>
      <c r="E60" s="1" t="s">
        <v>2635</v>
      </c>
      <c r="H60" s="1" t="s">
        <v>2636</v>
      </c>
    </row>
    <row r="61" spans="1:10">
      <c r="A61" s="1" t="s">
        <v>2632</v>
      </c>
      <c r="H61" s="1" t="s">
        <v>2637</v>
      </c>
    </row>
    <row r="62" spans="1:10">
      <c r="A62" s="1" t="s">
        <v>2633</v>
      </c>
      <c r="H62" s="1" t="s">
        <v>2638</v>
      </c>
    </row>
    <row r="63" spans="1:10">
      <c r="A63" s="1" t="s">
        <v>2634</v>
      </c>
      <c r="J63" s="1" t="s">
        <v>2639</v>
      </c>
    </row>
    <row r="64" spans="1:10">
      <c r="J64" s="1" t="s">
        <v>2640</v>
      </c>
    </row>
    <row r="71" spans="1:7">
      <c r="A71" s="1" t="s">
        <v>2619</v>
      </c>
    </row>
    <row r="72" spans="1:7">
      <c r="A72" s="21" t="s">
        <v>866</v>
      </c>
    </row>
    <row r="73" spans="1:7">
      <c r="A73" s="21" t="s">
        <v>2641</v>
      </c>
      <c r="G73" s="1" t="s">
        <v>2642</v>
      </c>
    </row>
    <row r="74" spans="1:7">
      <c r="G74" s="1" t="s">
        <v>2643</v>
      </c>
    </row>
    <row r="75" spans="1:7">
      <c r="G75" s="1" t="s">
        <v>2644</v>
      </c>
    </row>
    <row r="76" spans="1:7">
      <c r="G76" s="1" t="s">
        <v>2645</v>
      </c>
    </row>
    <row r="77" spans="1:7">
      <c r="G77" s="1" t="s">
        <v>2646</v>
      </c>
    </row>
    <row r="78" spans="1:7">
      <c r="G78" s="1" t="s">
        <v>2647</v>
      </c>
    </row>
    <row r="83" spans="1:13">
      <c r="A83" s="66" t="s">
        <v>797</v>
      </c>
      <c r="B83" s="66"/>
      <c r="C83" s="66"/>
      <c r="D83" s="66"/>
      <c r="E83" s="66"/>
      <c r="F83" s="66"/>
      <c r="G83" s="66"/>
      <c r="H83" s="66"/>
    </row>
    <row r="85" spans="1:13">
      <c r="A85" s="1" t="s">
        <v>798</v>
      </c>
    </row>
    <row r="86" spans="1:13">
      <c r="A86" s="1" t="s">
        <v>799</v>
      </c>
    </row>
    <row r="87" spans="1:13">
      <c r="A87" s="1" t="s">
        <v>808</v>
      </c>
    </row>
    <row r="88" spans="1:13">
      <c r="A88" s="1" t="s">
        <v>809</v>
      </c>
    </row>
    <row r="89" spans="1:13" ht="17" thickBot="1">
      <c r="I89" s="1" t="s">
        <v>2649</v>
      </c>
    </row>
    <row r="90" spans="1:13">
      <c r="A90" s="4" t="s">
        <v>2648</v>
      </c>
      <c r="B90" s="5"/>
      <c r="C90" s="5"/>
      <c r="D90" s="5"/>
      <c r="E90" s="5"/>
      <c r="F90" s="5"/>
      <c r="G90" s="5"/>
      <c r="H90" s="6"/>
    </row>
    <row r="91" spans="1:13">
      <c r="A91" s="7" t="s">
        <v>810</v>
      </c>
      <c r="H91" s="8"/>
      <c r="M91" s="1" t="s">
        <v>2650</v>
      </c>
    </row>
    <row r="92" spans="1:13" ht="17" thickBot="1">
      <c r="A92" s="9" t="s">
        <v>811</v>
      </c>
      <c r="B92" s="10"/>
      <c r="C92" s="10"/>
      <c r="D92" s="10"/>
      <c r="E92" s="10"/>
      <c r="F92" s="10"/>
      <c r="G92" s="10"/>
      <c r="H92" s="11"/>
      <c r="M92" s="1" t="s">
        <v>2651</v>
      </c>
    </row>
    <row r="94" spans="1:13">
      <c r="I94" s="1" t="s">
        <v>2652</v>
      </c>
    </row>
    <row r="95" spans="1:13">
      <c r="M95" s="1" t="s">
        <v>2653</v>
      </c>
    </row>
    <row r="96" spans="1:13">
      <c r="M96" s="1" t="s">
        <v>2654</v>
      </c>
    </row>
    <row r="99" spans="1:6">
      <c r="A99" s="1" t="s">
        <v>812</v>
      </c>
    </row>
    <row r="100" spans="1:6">
      <c r="A100" s="1" t="s">
        <v>813</v>
      </c>
    </row>
    <row r="102" spans="1:6">
      <c r="A102" s="1" t="s">
        <v>814</v>
      </c>
    </row>
    <row r="104" spans="1:6">
      <c r="B104" s="292" t="s">
        <v>868</v>
      </c>
      <c r="C104" s="292"/>
      <c r="D104" s="292"/>
      <c r="E104" s="24" t="s">
        <v>800</v>
      </c>
      <c r="F104" s="14" t="s">
        <v>803</v>
      </c>
    </row>
    <row r="105" spans="1:6" ht="34">
      <c r="B105" s="135" t="s">
        <v>804</v>
      </c>
      <c r="C105" s="14"/>
      <c r="D105" s="14"/>
      <c r="E105" s="108" t="s">
        <v>802</v>
      </c>
      <c r="F105" s="108" t="s">
        <v>801</v>
      </c>
    </row>
    <row r="106" spans="1:6" ht="34">
      <c r="B106" s="135" t="s">
        <v>805</v>
      </c>
      <c r="C106" s="14"/>
      <c r="D106" s="14"/>
      <c r="E106" s="108" t="s">
        <v>806</v>
      </c>
      <c r="F106" s="108" t="s">
        <v>806</v>
      </c>
    </row>
    <row r="107" spans="1:6" ht="34">
      <c r="B107" s="14" t="s">
        <v>807</v>
      </c>
      <c r="C107" s="14"/>
      <c r="D107" s="14"/>
      <c r="E107" s="108" t="s">
        <v>801</v>
      </c>
      <c r="F107" s="108" t="s">
        <v>802</v>
      </c>
    </row>
    <row r="109" spans="1:6">
      <c r="A109" s="1" t="s">
        <v>815</v>
      </c>
    </row>
    <row r="111" spans="1:6">
      <c r="A111" s="24" t="s">
        <v>781</v>
      </c>
      <c r="B111" s="24" t="s">
        <v>792</v>
      </c>
      <c r="C111" s="24" t="s">
        <v>793</v>
      </c>
      <c r="D111" s="24" t="s">
        <v>795</v>
      </c>
      <c r="F111" s="1" t="s">
        <v>869</v>
      </c>
    </row>
    <row r="112" spans="1:6">
      <c r="A112" s="24" t="s">
        <v>782</v>
      </c>
      <c r="B112" s="24" t="s">
        <v>791</v>
      </c>
      <c r="C112" s="24" t="s">
        <v>794</v>
      </c>
      <c r="D112" s="24" t="s">
        <v>796</v>
      </c>
      <c r="F112" s="1" t="s">
        <v>870</v>
      </c>
    </row>
    <row r="113" spans="1:11">
      <c r="A113" s="24">
        <v>1</v>
      </c>
      <c r="B113" s="24">
        <v>100</v>
      </c>
      <c r="C113" s="24">
        <v>20</v>
      </c>
      <c r="D113" s="24">
        <v>28</v>
      </c>
      <c r="F113" s="1" t="s">
        <v>871</v>
      </c>
    </row>
    <row r="114" spans="1:11">
      <c r="A114" s="24">
        <v>2</v>
      </c>
      <c r="B114" s="24">
        <v>100</v>
      </c>
      <c r="C114" s="24">
        <v>40</v>
      </c>
      <c r="D114" s="24">
        <v>52</v>
      </c>
      <c r="G114" s="66" t="s">
        <v>872</v>
      </c>
      <c r="H114" s="66"/>
      <c r="I114" s="66"/>
      <c r="J114" s="66"/>
      <c r="K114" s="66" t="s">
        <v>875</v>
      </c>
    </row>
    <row r="115" spans="1:11">
      <c r="A115" s="24">
        <v>3</v>
      </c>
      <c r="B115" s="24">
        <v>100</v>
      </c>
      <c r="C115" s="24">
        <v>60</v>
      </c>
      <c r="D115" s="24">
        <v>72</v>
      </c>
      <c r="G115" s="66" t="s">
        <v>873</v>
      </c>
      <c r="H115" s="66"/>
      <c r="I115" s="66"/>
      <c r="J115" s="66"/>
      <c r="K115" s="66" t="s">
        <v>876</v>
      </c>
    </row>
    <row r="116" spans="1:11" ht="17" thickBot="1">
      <c r="A116" s="25">
        <v>4</v>
      </c>
      <c r="B116" s="24">
        <v>100</v>
      </c>
      <c r="C116" s="24">
        <v>80</v>
      </c>
      <c r="D116" s="24">
        <v>88</v>
      </c>
      <c r="E116" s="1" t="s">
        <v>2666</v>
      </c>
      <c r="G116" s="66" t="s">
        <v>874</v>
      </c>
      <c r="H116" s="66"/>
      <c r="I116" s="66"/>
      <c r="J116" s="66"/>
      <c r="K116" s="66" t="s">
        <v>877</v>
      </c>
    </row>
    <row r="117" spans="1:11" ht="17" thickBot="1">
      <c r="A117" s="134">
        <v>5</v>
      </c>
      <c r="B117" s="24">
        <v>100</v>
      </c>
      <c r="C117" s="24">
        <v>100</v>
      </c>
      <c r="D117" s="24">
        <v>100</v>
      </c>
      <c r="E117" s="1" t="s">
        <v>2667</v>
      </c>
    </row>
    <row r="118" spans="1:11">
      <c r="A118" s="133">
        <v>6</v>
      </c>
      <c r="B118" s="24">
        <v>100</v>
      </c>
      <c r="C118" s="24">
        <v>120</v>
      </c>
      <c r="D118" s="24">
        <v>108</v>
      </c>
      <c r="E118" s="1" t="s">
        <v>2668</v>
      </c>
    </row>
    <row r="119" spans="1:11">
      <c r="A119" s="24">
        <v>7</v>
      </c>
      <c r="B119" s="24">
        <v>100</v>
      </c>
      <c r="C119" s="24">
        <v>140</v>
      </c>
      <c r="D119" s="24">
        <v>112</v>
      </c>
    </row>
    <row r="120" spans="1:11">
      <c r="A120" s="24">
        <v>8</v>
      </c>
      <c r="B120" s="24">
        <v>100</v>
      </c>
      <c r="C120" s="24">
        <v>160</v>
      </c>
      <c r="D120" s="24">
        <v>112</v>
      </c>
      <c r="E120" s="1" t="s">
        <v>2669</v>
      </c>
    </row>
    <row r="121" spans="1:11">
      <c r="A121" s="24">
        <v>9</v>
      </c>
      <c r="B121" s="24">
        <v>100</v>
      </c>
      <c r="C121" s="24">
        <v>180</v>
      </c>
      <c r="D121" s="24">
        <v>108</v>
      </c>
    </row>
    <row r="122" spans="1:11">
      <c r="A122" s="24">
        <v>10</v>
      </c>
      <c r="B122" s="24">
        <v>100</v>
      </c>
      <c r="C122" s="24">
        <v>200</v>
      </c>
      <c r="D122" s="24">
        <v>100</v>
      </c>
      <c r="E122" s="1" t="s">
        <v>2670</v>
      </c>
    </row>
    <row r="123" spans="1:11">
      <c r="A123" s="21"/>
      <c r="B123" s="21"/>
      <c r="C123" s="21"/>
      <c r="D123" s="21"/>
    </row>
    <row r="124" spans="1:11">
      <c r="A124" s="1" t="s">
        <v>2631</v>
      </c>
      <c r="E124" s="1" t="s">
        <v>2635</v>
      </c>
    </row>
    <row r="125" spans="1:11">
      <c r="A125" s="1" t="s">
        <v>2655</v>
      </c>
      <c r="E125" s="1" t="s">
        <v>2659</v>
      </c>
    </row>
    <row r="126" spans="1:11">
      <c r="A126" s="1" t="s">
        <v>2656</v>
      </c>
      <c r="E126" s="1" t="s">
        <v>2660</v>
      </c>
    </row>
    <row r="127" spans="1:11">
      <c r="A127" s="1" t="s">
        <v>2657</v>
      </c>
    </row>
    <row r="128" spans="1:11">
      <c r="A128" s="1" t="s">
        <v>2658</v>
      </c>
    </row>
    <row r="135" spans="1:7">
      <c r="A135" s="1" t="s">
        <v>2619</v>
      </c>
    </row>
    <row r="136" spans="1:7">
      <c r="A136" s="21" t="s">
        <v>866</v>
      </c>
    </row>
    <row r="137" spans="1:7">
      <c r="A137" s="2" t="s">
        <v>2661</v>
      </c>
      <c r="G137" s="1" t="s">
        <v>2642</v>
      </c>
    </row>
    <row r="138" spans="1:7">
      <c r="A138" s="1" t="s">
        <v>2662</v>
      </c>
      <c r="G138" s="1" t="s">
        <v>2643</v>
      </c>
    </row>
    <row r="139" spans="1:7">
      <c r="A139" s="1" t="s">
        <v>2663</v>
      </c>
      <c r="G139" s="1" t="s">
        <v>2644</v>
      </c>
    </row>
    <row r="140" spans="1:7">
      <c r="A140" s="1" t="s">
        <v>2664</v>
      </c>
      <c r="G140" s="1" t="s">
        <v>2645</v>
      </c>
    </row>
    <row r="141" spans="1:7">
      <c r="A141" s="1" t="s">
        <v>2665</v>
      </c>
      <c r="G141" s="1" t="s">
        <v>2646</v>
      </c>
    </row>
    <row r="142" spans="1:7">
      <c r="G142" s="1" t="s">
        <v>2647</v>
      </c>
    </row>
    <row r="146" spans="1:4">
      <c r="A146" s="21"/>
      <c r="B146" s="21"/>
      <c r="C146" s="21"/>
      <c r="D146" s="21"/>
    </row>
    <row r="147" spans="1:4">
      <c r="A147" s="21"/>
      <c r="B147" s="21"/>
      <c r="C147" s="21"/>
      <c r="D147" s="21"/>
    </row>
    <row r="148" spans="1:4">
      <c r="A148" s="21"/>
      <c r="B148" s="21"/>
      <c r="C148" s="21"/>
      <c r="D148" s="21"/>
    </row>
    <row r="149" spans="1:4">
      <c r="A149" s="21"/>
      <c r="B149" s="21"/>
      <c r="C149" s="21"/>
      <c r="D149" s="21"/>
    </row>
    <row r="150" spans="1:4">
      <c r="A150" s="21"/>
      <c r="B150" s="21"/>
      <c r="C150" s="21"/>
      <c r="D150" s="21"/>
    </row>
    <row r="151" spans="1:4">
      <c r="A151" s="21"/>
      <c r="B151" s="21"/>
      <c r="C151" s="21"/>
      <c r="D151" s="21"/>
    </row>
    <row r="152" spans="1:4">
      <c r="A152" s="21"/>
      <c r="B152" s="21"/>
      <c r="C152" s="21"/>
      <c r="D152" s="21"/>
    </row>
    <row r="153" spans="1:4">
      <c r="A153" s="21"/>
      <c r="B153" s="21"/>
      <c r="C153" s="21"/>
      <c r="D153" s="21"/>
    </row>
    <row r="154" spans="1:4">
      <c r="A154" s="21"/>
      <c r="B154" s="21"/>
      <c r="C154" s="21"/>
      <c r="D154" s="21"/>
    </row>
    <row r="155" spans="1:4">
      <c r="A155" s="21"/>
      <c r="B155" s="21"/>
      <c r="C155" s="21"/>
      <c r="D155" s="21"/>
    </row>
    <row r="156" spans="1:4">
      <c r="A156" s="21"/>
      <c r="B156" s="21"/>
      <c r="C156" s="21"/>
      <c r="D156" s="21"/>
    </row>
    <row r="157" spans="1:4">
      <c r="A157" s="21"/>
      <c r="B157" s="21"/>
      <c r="C157" s="21"/>
      <c r="D157" s="21"/>
    </row>
    <row r="158" spans="1:4">
      <c r="A158" s="21"/>
      <c r="B158" s="21"/>
      <c r="C158" s="21"/>
      <c r="D158" s="21"/>
    </row>
    <row r="159" spans="1:4">
      <c r="A159" s="21"/>
      <c r="B159" s="21"/>
      <c r="C159" s="21"/>
      <c r="D159" s="21"/>
    </row>
    <row r="160" spans="1:4">
      <c r="A160" s="21"/>
      <c r="B160" s="21"/>
      <c r="C160" s="21"/>
      <c r="D160" s="21"/>
    </row>
    <row r="161" spans="1:8">
      <c r="A161" s="21"/>
      <c r="B161" s="21"/>
      <c r="C161" s="21"/>
      <c r="D161" s="21"/>
    </row>
    <row r="162" spans="1:8">
      <c r="A162" s="21"/>
      <c r="B162" s="21"/>
      <c r="C162" s="21"/>
      <c r="D162" s="21"/>
    </row>
    <row r="163" spans="1:8">
      <c r="A163" s="21"/>
      <c r="B163" s="21"/>
      <c r="C163" s="21"/>
      <c r="D163" s="21"/>
    </row>
    <row r="164" spans="1:8">
      <c r="A164" s="21"/>
      <c r="B164" s="21"/>
      <c r="C164" s="21"/>
      <c r="D164" s="21"/>
    </row>
    <row r="165" spans="1:8">
      <c r="A165" s="21"/>
      <c r="B165" s="21"/>
      <c r="C165" s="21"/>
      <c r="D165" s="21"/>
    </row>
    <row r="166" spans="1:8">
      <c r="A166" s="21"/>
      <c r="B166" s="21"/>
      <c r="C166" s="21"/>
      <c r="D166" s="21"/>
    </row>
    <row r="167" spans="1:8">
      <c r="A167" s="21"/>
      <c r="B167" s="21"/>
      <c r="C167" s="21"/>
      <c r="D167" s="21"/>
    </row>
    <row r="168" spans="1:8">
      <c r="A168" s="21"/>
      <c r="B168" s="21"/>
      <c r="C168" s="21"/>
      <c r="D168" s="21"/>
    </row>
    <row r="169" spans="1:8">
      <c r="A169" s="21"/>
      <c r="B169" s="21"/>
      <c r="C169" s="21"/>
      <c r="D169" s="21"/>
    </row>
    <row r="170" spans="1:8">
      <c r="A170" s="21"/>
      <c r="B170" s="21"/>
      <c r="C170" s="21"/>
      <c r="D170" s="21"/>
    </row>
    <row r="171" spans="1:8">
      <c r="A171" s="21"/>
      <c r="B171" s="21"/>
      <c r="C171" s="21"/>
      <c r="D171" s="21"/>
    </row>
    <row r="172" spans="1:8">
      <c r="A172" s="21"/>
      <c r="B172" s="21"/>
      <c r="C172" s="21"/>
      <c r="D172" s="21"/>
    </row>
    <row r="173" spans="1:8">
      <c r="A173" s="21"/>
      <c r="B173" s="21"/>
      <c r="C173" s="21"/>
      <c r="D173" s="21"/>
    </row>
    <row r="174" spans="1:8">
      <c r="A174" s="21"/>
      <c r="B174" s="21"/>
      <c r="C174" s="21"/>
      <c r="D174" s="21"/>
    </row>
    <row r="175" spans="1:8" ht="17" thickBot="1"/>
    <row r="176" spans="1:8" ht="17" thickBot="1">
      <c r="A176" s="130" t="s">
        <v>816</v>
      </c>
      <c r="B176" s="131"/>
      <c r="C176" s="131"/>
      <c r="D176" s="131"/>
      <c r="E176" s="131"/>
      <c r="F176" s="131"/>
      <c r="G176" s="131"/>
      <c r="H176" s="132"/>
    </row>
    <row r="178" spans="1:8">
      <c r="A178" s="1" t="s">
        <v>817</v>
      </c>
    </row>
    <row r="179" spans="1:8">
      <c r="A179" s="1" t="s">
        <v>818</v>
      </c>
    </row>
    <row r="181" spans="1:8">
      <c r="A181" s="1" t="s">
        <v>819</v>
      </c>
    </row>
    <row r="182" spans="1:8" ht="17" thickBot="1"/>
    <row r="183" spans="1:8">
      <c r="A183" s="144" t="s">
        <v>820</v>
      </c>
      <c r="B183" s="137"/>
      <c r="C183" s="137"/>
      <c r="D183" s="137"/>
      <c r="E183" s="137"/>
      <c r="F183" s="137"/>
      <c r="G183" s="137"/>
      <c r="H183" s="138"/>
    </row>
    <row r="184" spans="1:8">
      <c r="A184" s="145" t="s">
        <v>821</v>
      </c>
      <c r="B184" s="91"/>
      <c r="C184" s="91"/>
      <c r="D184" s="91"/>
      <c r="E184" s="91"/>
      <c r="F184" s="91"/>
      <c r="G184" s="91"/>
      <c r="H184" s="140"/>
    </row>
    <row r="185" spans="1:8">
      <c r="A185" s="139"/>
      <c r="B185" s="91"/>
      <c r="C185" s="91"/>
      <c r="D185" s="91"/>
      <c r="E185" s="91"/>
      <c r="F185" s="91"/>
      <c r="G185" s="91"/>
      <c r="H185" s="140"/>
    </row>
    <row r="186" spans="1:8">
      <c r="A186" s="139" t="s">
        <v>822</v>
      </c>
      <c r="B186" s="91"/>
      <c r="C186" s="91"/>
      <c r="D186" s="91"/>
      <c r="E186" s="91"/>
      <c r="F186" s="91"/>
      <c r="G186" s="91"/>
      <c r="H186" s="140"/>
    </row>
    <row r="187" spans="1:8">
      <c r="A187" s="139" t="s">
        <v>823</v>
      </c>
      <c r="B187" s="91"/>
      <c r="C187" s="91"/>
      <c r="D187" s="91"/>
      <c r="E187" s="91"/>
      <c r="F187" s="91"/>
      <c r="G187" s="91"/>
      <c r="H187" s="140"/>
    </row>
    <row r="188" spans="1:8">
      <c r="A188" s="139" t="s">
        <v>824</v>
      </c>
      <c r="B188" s="91"/>
      <c r="C188" s="91"/>
      <c r="D188" s="91"/>
      <c r="E188" s="91"/>
      <c r="F188" s="91"/>
      <c r="G188" s="91"/>
      <c r="H188" s="140"/>
    </row>
    <row r="189" spans="1:8">
      <c r="A189" s="139" t="s">
        <v>825</v>
      </c>
      <c r="B189" s="91"/>
      <c r="C189" s="91"/>
      <c r="D189" s="91"/>
      <c r="E189" s="91"/>
      <c r="F189" s="91"/>
      <c r="G189" s="91"/>
      <c r="H189" s="140"/>
    </row>
    <row r="190" spans="1:8" ht="17" thickBot="1">
      <c r="A190" s="141" t="s">
        <v>826</v>
      </c>
      <c r="B190" s="142"/>
      <c r="C190" s="142"/>
      <c r="D190" s="142"/>
      <c r="E190" s="142"/>
      <c r="F190" s="142"/>
      <c r="G190" s="142"/>
      <c r="H190" s="143"/>
    </row>
    <row r="198" spans="1:8" ht="17" thickBot="1"/>
    <row r="199" spans="1:8" ht="17" thickBot="1">
      <c r="A199" s="130" t="s">
        <v>827</v>
      </c>
      <c r="B199" s="131"/>
      <c r="C199" s="131"/>
      <c r="D199" s="131"/>
      <c r="E199" s="131"/>
      <c r="F199" s="131"/>
      <c r="G199" s="131"/>
      <c r="H199" s="132"/>
    </row>
    <row r="200" spans="1:8">
      <c r="A200" s="1" t="s">
        <v>2671</v>
      </c>
    </row>
    <row r="201" spans="1:8">
      <c r="A201" s="1" t="s">
        <v>2672</v>
      </c>
    </row>
    <row r="202" spans="1:8">
      <c r="A202" s="1" t="s">
        <v>2673</v>
      </c>
    </row>
    <row r="204" spans="1:8">
      <c r="A204" s="1" t="s">
        <v>2674</v>
      </c>
    </row>
    <row r="206" spans="1:8">
      <c r="A206" s="1" t="s">
        <v>2675</v>
      </c>
    </row>
    <row r="208" spans="1:8">
      <c r="A208" s="1" t="s">
        <v>819</v>
      </c>
    </row>
    <row r="209" spans="1:8" ht="17" thickBot="1"/>
    <row r="210" spans="1:8" s="91" customFormat="1">
      <c r="A210" s="136" t="s">
        <v>828</v>
      </c>
      <c r="B210" s="137"/>
      <c r="C210" s="137"/>
      <c r="D210" s="137"/>
      <c r="E210" s="137"/>
      <c r="F210" s="137"/>
      <c r="G210" s="137"/>
      <c r="H210" s="138"/>
    </row>
    <row r="211" spans="1:8" s="91" customFormat="1">
      <c r="A211" s="139" t="s">
        <v>829</v>
      </c>
      <c r="H211" s="140"/>
    </row>
    <row r="212" spans="1:8" s="91" customFormat="1">
      <c r="A212" s="139" t="s">
        <v>2676</v>
      </c>
      <c r="H212" s="140"/>
    </row>
    <row r="213" spans="1:8" s="91" customFormat="1">
      <c r="A213" s="139"/>
      <c r="H213" s="140"/>
    </row>
    <row r="214" spans="1:8" s="91" customFormat="1" ht="17" thickBot="1">
      <c r="A214" s="141"/>
      <c r="B214" s="142"/>
      <c r="C214" s="142"/>
      <c r="D214" s="142"/>
      <c r="E214" s="142"/>
      <c r="F214" s="142"/>
      <c r="G214" s="142"/>
      <c r="H214" s="143"/>
    </row>
    <row r="215" spans="1:8" s="91" customFormat="1"/>
    <row r="216" spans="1:8" s="91" customFormat="1"/>
    <row r="219" spans="1:8" ht="17" thickBot="1"/>
    <row r="220" spans="1:8" ht="17" thickBot="1">
      <c r="A220" s="130" t="s">
        <v>830</v>
      </c>
      <c r="B220" s="131"/>
      <c r="C220" s="131"/>
      <c r="D220" s="131"/>
      <c r="E220" s="131"/>
      <c r="F220" s="131"/>
      <c r="G220" s="131"/>
      <c r="H220" s="132"/>
    </row>
    <row r="222" spans="1:8">
      <c r="A222" s="1" t="s">
        <v>835</v>
      </c>
    </row>
    <row r="223" spans="1:8">
      <c r="A223" s="1" t="s">
        <v>836</v>
      </c>
    </row>
    <row r="225" spans="1:8">
      <c r="A225" s="1" t="s">
        <v>831</v>
      </c>
    </row>
    <row r="226" spans="1:8">
      <c r="A226" s="1" t="s">
        <v>832</v>
      </c>
    </row>
    <row r="227" spans="1:8" s="91" customFormat="1">
      <c r="A227" s="91" t="s">
        <v>837</v>
      </c>
      <c r="E227" s="91" t="s">
        <v>878</v>
      </c>
    </row>
    <row r="228" spans="1:8" s="91" customFormat="1">
      <c r="A228" s="91" t="s">
        <v>838</v>
      </c>
      <c r="E228" s="91" t="s">
        <v>879</v>
      </c>
    </row>
    <row r="229" spans="1:8" s="91" customFormat="1">
      <c r="A229" s="91" t="s">
        <v>839</v>
      </c>
      <c r="E229" s="91" t="s">
        <v>880</v>
      </c>
    </row>
    <row r="230" spans="1:8" s="91" customFormat="1">
      <c r="A230" s="91" t="s">
        <v>840</v>
      </c>
      <c r="E230" s="91" t="s">
        <v>880</v>
      </c>
    </row>
    <row r="231" spans="1:8">
      <c r="A231" s="1" t="s">
        <v>833</v>
      </c>
      <c r="E231" s="257" t="s">
        <v>881</v>
      </c>
      <c r="F231" s="257"/>
      <c r="G231" s="257"/>
      <c r="H231" s="257"/>
    </row>
    <row r="234" spans="1:8">
      <c r="A234" s="1" t="s">
        <v>834</v>
      </c>
    </row>
    <row r="235" spans="1:8">
      <c r="A235" s="1" t="s">
        <v>841</v>
      </c>
      <c r="G235" s="257" t="s">
        <v>880</v>
      </c>
    </row>
    <row r="236" spans="1:8">
      <c r="A236" s="1" t="s">
        <v>842</v>
      </c>
      <c r="G236" s="257" t="s">
        <v>882</v>
      </c>
    </row>
    <row r="237" spans="1:8">
      <c r="A237" s="1" t="s">
        <v>843</v>
      </c>
      <c r="G237" s="257" t="s">
        <v>882</v>
      </c>
    </row>
    <row r="238" spans="1:8">
      <c r="A238" s="1" t="s">
        <v>862</v>
      </c>
    </row>
    <row r="240" spans="1:8">
      <c r="A240" s="91" t="s">
        <v>2677</v>
      </c>
    </row>
    <row r="241" spans="1:1">
      <c r="A241" s="1" t="s">
        <v>2678</v>
      </c>
    </row>
    <row r="242" spans="1:1">
      <c r="A242" s="1" t="s">
        <v>2679</v>
      </c>
    </row>
    <row r="243" spans="1:1">
      <c r="A243" s="1" t="s">
        <v>2680</v>
      </c>
    </row>
    <row r="244" spans="1:1">
      <c r="A244" s="1" t="s">
        <v>2681</v>
      </c>
    </row>
    <row r="245" spans="1:1">
      <c r="A245" s="1" t="s">
        <v>2682</v>
      </c>
    </row>
    <row r="246" spans="1:1">
      <c r="A246" s="1" t="s">
        <v>2683</v>
      </c>
    </row>
    <row r="247" spans="1:1">
      <c r="A247" s="1" t="s">
        <v>2684</v>
      </c>
    </row>
    <row r="249" spans="1:1">
      <c r="A249" s="1" t="s">
        <v>2685</v>
      </c>
    </row>
    <row r="251" spans="1:1">
      <c r="A251" s="12" t="s">
        <v>2686</v>
      </c>
    </row>
    <row r="256" spans="1:1">
      <c r="A256" s="12" t="s">
        <v>844</v>
      </c>
    </row>
    <row r="257" spans="1:6">
      <c r="A257" s="1" t="s">
        <v>883</v>
      </c>
      <c r="F257" s="257"/>
    </row>
    <row r="258" spans="1:6">
      <c r="A258" s="1" t="s">
        <v>845</v>
      </c>
      <c r="F258" s="257" t="s">
        <v>884</v>
      </c>
    </row>
    <row r="259" spans="1:6">
      <c r="A259" s="1" t="s">
        <v>848</v>
      </c>
      <c r="F259" s="257" t="s">
        <v>885</v>
      </c>
    </row>
    <row r="260" spans="1:6">
      <c r="A260" s="1" t="s">
        <v>846</v>
      </c>
      <c r="F260" s="257" t="s">
        <v>886</v>
      </c>
    </row>
    <row r="261" spans="1:6">
      <c r="A261" s="1" t="s">
        <v>847</v>
      </c>
      <c r="F261" s="257"/>
    </row>
    <row r="262" spans="1:6">
      <c r="F262" s="257"/>
    </row>
    <row r="263" spans="1:6">
      <c r="A263" s="91" t="s">
        <v>2687</v>
      </c>
      <c r="F263" s="257"/>
    </row>
    <row r="264" spans="1:6">
      <c r="A264" s="91" t="s">
        <v>2688</v>
      </c>
      <c r="F264" s="257"/>
    </row>
    <row r="265" spans="1:6">
      <c r="A265" s="91" t="s">
        <v>2689</v>
      </c>
      <c r="F265" s="257"/>
    </row>
    <row r="266" spans="1:6">
      <c r="A266" s="91"/>
      <c r="F266" s="257"/>
    </row>
    <row r="267" spans="1:6">
      <c r="A267" s="91" t="s">
        <v>2690</v>
      </c>
      <c r="F267" s="257"/>
    </row>
    <row r="268" spans="1:6">
      <c r="A268" s="91" t="s">
        <v>2691</v>
      </c>
      <c r="F268" s="257"/>
    </row>
    <row r="269" spans="1:6">
      <c r="A269" s="91" t="s">
        <v>2692</v>
      </c>
      <c r="F269" s="257"/>
    </row>
    <row r="270" spans="1:6">
      <c r="A270" s="91" t="s">
        <v>2693</v>
      </c>
      <c r="F270" s="257"/>
    </row>
    <row r="271" spans="1:6">
      <c r="A271" s="257"/>
      <c r="F271" s="257"/>
    </row>
    <row r="272" spans="1:6">
      <c r="A272" s="91" t="s">
        <v>1314</v>
      </c>
      <c r="F272" s="257"/>
    </row>
    <row r="273" spans="1:12">
      <c r="A273" s="257"/>
      <c r="F273" s="257"/>
    </row>
    <row r="274" spans="1:12">
      <c r="A274" s="257"/>
      <c r="F274" s="257"/>
    </row>
    <row r="275" spans="1:12">
      <c r="A275" s="257"/>
      <c r="F275" s="257"/>
    </row>
    <row r="276" spans="1:12">
      <c r="A276" s="257"/>
      <c r="F276" s="257"/>
    </row>
    <row r="277" spans="1:12">
      <c r="A277" s="257"/>
      <c r="F277" s="257"/>
    </row>
    <row r="278" spans="1:12">
      <c r="A278" s="257"/>
      <c r="F278" s="257"/>
    </row>
    <row r="280" spans="1:12">
      <c r="F280" s="1" t="s">
        <v>2696</v>
      </c>
    </row>
    <row r="281" spans="1:12">
      <c r="A281" s="12" t="s">
        <v>849</v>
      </c>
      <c r="F281" s="1" t="s">
        <v>2697</v>
      </c>
    </row>
    <row r="282" spans="1:12">
      <c r="A282" s="1" t="s">
        <v>2694</v>
      </c>
      <c r="F282" s="1" t="s">
        <v>2698</v>
      </c>
      <c r="H282" s="21"/>
      <c r="L282" s="21"/>
    </row>
    <row r="283" spans="1:12">
      <c r="A283" s="1" t="s">
        <v>2695</v>
      </c>
    </row>
    <row r="284" spans="1:12">
      <c r="F284" s="1" t="s">
        <v>2699</v>
      </c>
      <c r="J284" s="1" t="s">
        <v>2704</v>
      </c>
    </row>
    <row r="285" spans="1:12">
      <c r="F285" s="1" t="s">
        <v>2700</v>
      </c>
      <c r="J285" s="1" t="s">
        <v>2705</v>
      </c>
    </row>
    <row r="286" spans="1:12">
      <c r="A286" s="1" t="s">
        <v>850</v>
      </c>
      <c r="F286" s="1" t="s">
        <v>2701</v>
      </c>
      <c r="J286" s="1" t="s">
        <v>2709</v>
      </c>
    </row>
    <row r="287" spans="1:12">
      <c r="A287" s="1" t="s">
        <v>851</v>
      </c>
      <c r="F287" s="1" t="s">
        <v>2702</v>
      </c>
      <c r="J287" s="1" t="s">
        <v>2706</v>
      </c>
    </row>
    <row r="288" spans="1:12">
      <c r="A288" s="1" t="s">
        <v>852</v>
      </c>
      <c r="F288" s="1" t="s">
        <v>2703</v>
      </c>
      <c r="J288" s="1" t="s">
        <v>2707</v>
      </c>
    </row>
    <row r="289" spans="1:12">
      <c r="A289" s="1" t="s">
        <v>853</v>
      </c>
      <c r="J289" s="1" t="s">
        <v>2708</v>
      </c>
    </row>
    <row r="290" spans="1:12">
      <c r="A290" s="1" t="s">
        <v>854</v>
      </c>
    </row>
    <row r="292" spans="1:12">
      <c r="A292" s="257" t="s">
        <v>887</v>
      </c>
      <c r="B292" s="257"/>
      <c r="C292" s="257"/>
      <c r="D292" s="257"/>
      <c r="E292" s="257"/>
      <c r="F292" s="257"/>
      <c r="G292" s="257"/>
      <c r="H292" s="257" t="s">
        <v>888</v>
      </c>
      <c r="I292" s="257"/>
      <c r="J292" s="257"/>
      <c r="K292" s="257"/>
      <c r="L292" s="257" t="s">
        <v>888</v>
      </c>
    </row>
    <row r="293" spans="1:12" s="91" customFormat="1">
      <c r="A293" s="91" t="s">
        <v>2710</v>
      </c>
    </row>
    <row r="294" spans="1:12" s="91" customFormat="1">
      <c r="A294" s="91" t="s">
        <v>2711</v>
      </c>
    </row>
    <row r="295" spans="1:12" s="91" customFormat="1">
      <c r="A295" s="91" t="s">
        <v>2712</v>
      </c>
    </row>
    <row r="296" spans="1:12" s="91" customFormat="1"/>
    <row r="297" spans="1:12" s="91" customFormat="1">
      <c r="A297" s="91" t="s">
        <v>889</v>
      </c>
    </row>
    <row r="298" spans="1:12" ht="17" thickBot="1"/>
    <row r="299" spans="1:12" ht="17" thickBot="1">
      <c r="A299" s="130" t="s">
        <v>855</v>
      </c>
      <c r="B299" s="131"/>
      <c r="C299" s="131"/>
      <c r="D299" s="131"/>
      <c r="E299" s="131"/>
      <c r="F299" s="131"/>
      <c r="G299" s="131"/>
      <c r="H299" s="132"/>
    </row>
    <row r="301" spans="1:12">
      <c r="A301" s="1" t="s">
        <v>2713</v>
      </c>
    </row>
    <row r="302" spans="1:12">
      <c r="B302" s="1" t="s">
        <v>890</v>
      </c>
    </row>
    <row r="303" spans="1:12">
      <c r="D303" s="1" t="s">
        <v>891</v>
      </c>
      <c r="H303" s="1" t="s">
        <v>894</v>
      </c>
    </row>
    <row r="305" spans="1:8">
      <c r="A305" s="1" t="s">
        <v>2714</v>
      </c>
    </row>
    <row r="306" spans="1:8">
      <c r="B306" s="1" t="s">
        <v>892</v>
      </c>
    </row>
    <row r="307" spans="1:8">
      <c r="D307" s="1" t="s">
        <v>893</v>
      </c>
      <c r="H307" s="1" t="s">
        <v>895</v>
      </c>
    </row>
    <row r="308" spans="1:8" ht="17" thickBot="1"/>
    <row r="309" spans="1:8" ht="17" thickBot="1">
      <c r="A309" s="130" t="s">
        <v>856</v>
      </c>
      <c r="B309" s="131"/>
      <c r="C309" s="131"/>
      <c r="D309" s="131"/>
      <c r="E309" s="131"/>
      <c r="F309" s="131"/>
      <c r="G309" s="131"/>
      <c r="H309" s="132"/>
    </row>
    <row r="311" spans="1:8">
      <c r="A311" s="1" t="s">
        <v>857</v>
      </c>
    </row>
    <row r="312" spans="1:8">
      <c r="A312" s="1" t="s">
        <v>858</v>
      </c>
    </row>
    <row r="313" spans="1:8">
      <c r="A313" s="1" t="s">
        <v>859</v>
      </c>
    </row>
    <row r="314" spans="1:8" s="91" customFormat="1">
      <c r="A314" s="91" t="s">
        <v>860</v>
      </c>
      <c r="F314" s="91" t="s">
        <v>896</v>
      </c>
    </row>
    <row r="315" spans="1:8" s="91" customFormat="1">
      <c r="A315" s="91" t="s">
        <v>897</v>
      </c>
      <c r="F315" s="91" t="s">
        <v>898</v>
      </c>
    </row>
    <row r="316" spans="1:8" s="91" customFormat="1">
      <c r="A316" s="91" t="s">
        <v>861</v>
      </c>
      <c r="F316" s="91" t="s">
        <v>898</v>
      </c>
    </row>
    <row r="317" spans="1:8">
      <c r="A317" s="1" t="s">
        <v>862</v>
      </c>
    </row>
    <row r="318" spans="1:8">
      <c r="H318" s="1" t="s">
        <v>2716</v>
      </c>
    </row>
    <row r="319" spans="1:8">
      <c r="A319" s="1" t="s">
        <v>899</v>
      </c>
      <c r="G319" s="1" t="s">
        <v>2724</v>
      </c>
      <c r="H319" s="1" t="s">
        <v>2717</v>
      </c>
    </row>
    <row r="320" spans="1:8">
      <c r="H320" s="1" t="s">
        <v>2718</v>
      </c>
    </row>
    <row r="321" spans="1:9">
      <c r="A321" s="1" t="s">
        <v>863</v>
      </c>
      <c r="H321" s="1" t="s">
        <v>2719</v>
      </c>
    </row>
    <row r="322" spans="1:9">
      <c r="A322" s="1" t="s">
        <v>2715</v>
      </c>
      <c r="H322" s="1" t="s">
        <v>2720</v>
      </c>
    </row>
    <row r="323" spans="1:9">
      <c r="A323" s="1" t="s">
        <v>864</v>
      </c>
      <c r="H323" s="1" t="s">
        <v>2721</v>
      </c>
    </row>
    <row r="325" spans="1:9">
      <c r="A325" s="1" t="s">
        <v>2722</v>
      </c>
      <c r="G325" s="1" t="s">
        <v>2725</v>
      </c>
      <c r="H325" s="1" t="s">
        <v>2726</v>
      </c>
    </row>
    <row r="326" spans="1:9">
      <c r="A326" s="1" t="s">
        <v>2723</v>
      </c>
    </row>
    <row r="327" spans="1:9">
      <c r="I327" s="1" t="s">
        <v>2727</v>
      </c>
    </row>
    <row r="328" spans="1:9">
      <c r="A328" s="1" t="s">
        <v>900</v>
      </c>
      <c r="I328" s="1" t="s">
        <v>2728</v>
      </c>
    </row>
    <row r="329" spans="1:9">
      <c r="I329" s="1" t="s">
        <v>2729</v>
      </c>
    </row>
    <row r="330" spans="1:9">
      <c r="A330" s="1" t="s">
        <v>901</v>
      </c>
      <c r="I330" s="1" t="s">
        <v>2730</v>
      </c>
    </row>
    <row r="331" spans="1:9">
      <c r="I331" s="1" t="s">
        <v>2731</v>
      </c>
    </row>
    <row r="332" spans="1:9">
      <c r="A332" s="1" t="s">
        <v>902</v>
      </c>
    </row>
  </sheetData>
  <mergeCells count="1">
    <mergeCell ref="B104:D10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58EB6-53C7-C542-8EC9-2A446DDD279E}">
  <dimension ref="A1:L266"/>
  <sheetViews>
    <sheetView rightToLeft="1" zoomScale="170" zoomScaleNormal="170" workbookViewId="0">
      <selection activeCell="D260" sqref="D260"/>
    </sheetView>
  </sheetViews>
  <sheetFormatPr baseColWidth="10" defaultRowHeight="16"/>
  <cols>
    <col min="1" max="16384" width="10.83203125" style="1"/>
  </cols>
  <sheetData>
    <row r="1" spans="1:8" ht="17" thickBot="1">
      <c r="A1" s="101" t="s">
        <v>2732</v>
      </c>
      <c r="B1" s="96"/>
      <c r="C1" s="96"/>
      <c r="D1" s="96"/>
      <c r="E1" s="96"/>
      <c r="F1" s="96"/>
      <c r="G1" s="96"/>
      <c r="H1" s="97"/>
    </row>
    <row r="2" spans="1:8" ht="17" thickBot="1"/>
    <row r="3" spans="1:8">
      <c r="A3" s="36" t="s">
        <v>903</v>
      </c>
      <c r="B3" s="55"/>
      <c r="C3" s="55"/>
      <c r="D3" s="55"/>
      <c r="E3" s="55"/>
      <c r="F3" s="55"/>
      <c r="G3" s="55"/>
      <c r="H3" s="56"/>
    </row>
    <row r="4" spans="1:8">
      <c r="A4" s="7" t="s">
        <v>904</v>
      </c>
      <c r="H4" s="8"/>
    </row>
    <row r="5" spans="1:8">
      <c r="A5" s="7" t="s">
        <v>905</v>
      </c>
      <c r="H5" s="8"/>
    </row>
    <row r="6" spans="1:8">
      <c r="A6" s="7" t="s">
        <v>906</v>
      </c>
      <c r="H6" s="8"/>
    </row>
    <row r="7" spans="1:8">
      <c r="A7" s="7" t="s">
        <v>907</v>
      </c>
      <c r="H7" s="8"/>
    </row>
    <row r="8" spans="1:8">
      <c r="A8" s="7" t="s">
        <v>908</v>
      </c>
      <c r="H8" s="8"/>
    </row>
    <row r="9" spans="1:8">
      <c r="A9" s="7" t="s">
        <v>921</v>
      </c>
      <c r="H9" s="8"/>
    </row>
    <row r="10" spans="1:8" ht="17" thickBot="1">
      <c r="A10" s="9" t="s">
        <v>922</v>
      </c>
      <c r="B10" s="10"/>
      <c r="C10" s="10"/>
      <c r="D10" s="10"/>
      <c r="E10" s="10"/>
      <c r="F10" s="10"/>
      <c r="G10" s="10"/>
      <c r="H10" s="11"/>
    </row>
    <row r="11" spans="1:8" ht="17" thickBot="1"/>
    <row r="12" spans="1:8">
      <c r="A12" s="36" t="s">
        <v>909</v>
      </c>
      <c r="B12" s="5"/>
      <c r="C12" s="5"/>
      <c r="D12" s="5"/>
      <c r="E12" s="5"/>
      <c r="F12" s="5"/>
      <c r="G12" s="5"/>
      <c r="H12" s="6"/>
    </row>
    <row r="13" spans="1:8">
      <c r="A13" s="7" t="s">
        <v>910</v>
      </c>
      <c r="H13" s="8"/>
    </row>
    <row r="14" spans="1:8" ht="17" thickBot="1">
      <c r="A14" s="9" t="s">
        <v>911</v>
      </c>
      <c r="B14" s="10"/>
      <c r="C14" s="10"/>
      <c r="D14" s="10"/>
      <c r="E14" s="10"/>
      <c r="F14" s="10"/>
      <c r="G14" s="10"/>
      <c r="H14" s="11"/>
    </row>
    <row r="16" spans="1:8">
      <c r="A16" s="158" t="s">
        <v>2733</v>
      </c>
      <c r="B16" s="158"/>
      <c r="C16" s="158"/>
      <c r="D16" s="158"/>
      <c r="E16" s="158"/>
      <c r="F16" s="158"/>
      <c r="G16" s="158"/>
      <c r="H16" s="158"/>
    </row>
    <row r="18" spans="1:1">
      <c r="A18" s="1" t="s">
        <v>2734</v>
      </c>
    </row>
    <row r="19" spans="1:1">
      <c r="A19" s="1" t="s">
        <v>2735</v>
      </c>
    </row>
    <row r="20" spans="1:1">
      <c r="A20" s="1" t="s">
        <v>2736</v>
      </c>
    </row>
    <row r="21" spans="1:1">
      <c r="A21" s="1" t="s">
        <v>2737</v>
      </c>
    </row>
    <row r="22" spans="1:1">
      <c r="A22" s="1" t="s">
        <v>2738</v>
      </c>
    </row>
    <row r="23" spans="1:1">
      <c r="A23" s="1" t="s">
        <v>2739</v>
      </c>
    </row>
    <row r="24" spans="1:1">
      <c r="A24" s="1" t="s">
        <v>2740</v>
      </c>
    </row>
    <row r="27" spans="1:1">
      <c r="A27" s="1" t="s">
        <v>2741</v>
      </c>
    </row>
    <row r="28" spans="1:1">
      <c r="A28" s="1" t="s">
        <v>2742</v>
      </c>
    </row>
    <row r="29" spans="1:1">
      <c r="A29" s="1" t="s">
        <v>2743</v>
      </c>
    </row>
    <row r="30" spans="1:1">
      <c r="A30" s="1" t="s">
        <v>2744</v>
      </c>
    </row>
    <row r="31" spans="1:1">
      <c r="A31" s="1" t="s">
        <v>2745</v>
      </c>
    </row>
    <row r="32" spans="1:1">
      <c r="A32" s="1" t="s">
        <v>2746</v>
      </c>
    </row>
    <row r="33" spans="1:9">
      <c r="A33" s="1" t="s">
        <v>2747</v>
      </c>
    </row>
    <row r="34" spans="1:9">
      <c r="A34" s="1" t="s">
        <v>2748</v>
      </c>
    </row>
    <row r="35" spans="1:9">
      <c r="A35" s="1" t="s">
        <v>2749</v>
      </c>
    </row>
    <row r="37" spans="1:9">
      <c r="A37" s="118" t="s">
        <v>2765</v>
      </c>
      <c r="B37" s="120"/>
      <c r="C37" s="120"/>
      <c r="D37" s="120"/>
      <c r="E37" s="120"/>
      <c r="F37" s="120"/>
      <c r="G37" s="120"/>
      <c r="H37" s="120"/>
    </row>
    <row r="38" spans="1:9">
      <c r="A38" s="12" t="s">
        <v>2750</v>
      </c>
    </row>
    <row r="39" spans="1:9">
      <c r="A39" s="12" t="s">
        <v>913</v>
      </c>
    </row>
    <row r="40" spans="1:9">
      <c r="A40" s="12" t="s">
        <v>914</v>
      </c>
    </row>
    <row r="41" spans="1:9" ht="17" thickBot="1"/>
    <row r="42" spans="1:9" ht="17" thickBot="1">
      <c r="A42" s="146" t="s">
        <v>915</v>
      </c>
      <c r="B42" s="147"/>
      <c r="C42" s="147"/>
      <c r="D42" s="147"/>
      <c r="E42" s="147"/>
      <c r="F42" s="147"/>
      <c r="G42" s="147"/>
      <c r="H42" s="148"/>
    </row>
    <row r="44" spans="1:9">
      <c r="A44" s="1" t="s">
        <v>924</v>
      </c>
      <c r="F44" s="21" t="s">
        <v>782</v>
      </c>
    </row>
    <row r="45" spans="1:9">
      <c r="A45" s="1" t="s">
        <v>925</v>
      </c>
    </row>
    <row r="46" spans="1:9">
      <c r="A46" s="1" t="s">
        <v>926</v>
      </c>
      <c r="D46" s="21"/>
    </row>
    <row r="47" spans="1:9">
      <c r="A47" s="1" t="s">
        <v>927</v>
      </c>
      <c r="H47" s="285" t="s">
        <v>2752</v>
      </c>
      <c r="I47" s="285"/>
    </row>
    <row r="48" spans="1:9">
      <c r="A48" s="1" t="s">
        <v>928</v>
      </c>
      <c r="G48" s="258" t="s">
        <v>2753</v>
      </c>
      <c r="H48" s="285"/>
      <c r="I48" s="285"/>
    </row>
    <row r="49" spans="1:9">
      <c r="A49" s="1" t="s">
        <v>929</v>
      </c>
    </row>
    <row r="51" spans="1:9">
      <c r="A51" s="1" t="s">
        <v>930</v>
      </c>
    </row>
    <row r="52" spans="1:9">
      <c r="A52" s="1" t="s">
        <v>931</v>
      </c>
      <c r="C52" s="1" t="s">
        <v>923</v>
      </c>
    </row>
    <row r="53" spans="1:9">
      <c r="A53" s="1" t="s">
        <v>932</v>
      </c>
    </row>
    <row r="54" spans="1:9">
      <c r="C54" s="21" t="s">
        <v>677</v>
      </c>
    </row>
    <row r="58" spans="1:9">
      <c r="A58" s="1" t="s">
        <v>933</v>
      </c>
    </row>
    <row r="59" spans="1:9">
      <c r="A59" s="1" t="s">
        <v>934</v>
      </c>
    </row>
    <row r="60" spans="1:9">
      <c r="A60" s="1" t="s">
        <v>935</v>
      </c>
    </row>
    <row r="61" spans="1:9">
      <c r="A61" s="1" t="s">
        <v>936</v>
      </c>
    </row>
    <row r="62" spans="1:9">
      <c r="A62" s="1" t="s">
        <v>937</v>
      </c>
    </row>
    <row r="63" spans="1:9" ht="17" thickBot="1"/>
    <row r="64" spans="1:9">
      <c r="A64" s="4" t="s">
        <v>2751</v>
      </c>
      <c r="B64" s="5"/>
      <c r="C64" s="5"/>
      <c r="D64" s="5"/>
      <c r="E64" s="5"/>
      <c r="F64" s="5"/>
      <c r="G64" s="5"/>
      <c r="H64" s="5"/>
      <c r="I64" s="6"/>
    </row>
    <row r="65" spans="1:9">
      <c r="A65" s="7" t="s">
        <v>938</v>
      </c>
      <c r="I65" s="8"/>
    </row>
    <row r="66" spans="1:9" ht="17" thickBot="1">
      <c r="A66" s="9" t="s">
        <v>939</v>
      </c>
      <c r="B66" s="10"/>
      <c r="C66" s="10"/>
      <c r="D66" s="10"/>
      <c r="E66" s="10"/>
      <c r="F66" s="10"/>
      <c r="G66" s="10"/>
      <c r="H66" s="10"/>
      <c r="I66" s="11"/>
    </row>
    <row r="67" spans="1:9" ht="17" thickBot="1"/>
    <row r="68" spans="1:9" ht="17" thickBot="1">
      <c r="A68" s="146" t="s">
        <v>916</v>
      </c>
      <c r="B68" s="147"/>
      <c r="C68" s="147"/>
      <c r="D68" s="147"/>
      <c r="E68" s="147"/>
      <c r="F68" s="147"/>
      <c r="G68" s="147"/>
      <c r="H68" s="148"/>
    </row>
    <row r="69" spans="1:9">
      <c r="A69" s="12"/>
    </row>
    <row r="70" spans="1:9">
      <c r="A70" s="84" t="s">
        <v>940</v>
      </c>
      <c r="F70" s="21" t="s">
        <v>782</v>
      </c>
      <c r="H70" s="1" t="s">
        <v>2754</v>
      </c>
    </row>
    <row r="71" spans="1:9">
      <c r="A71" s="84" t="s">
        <v>941</v>
      </c>
      <c r="F71" s="21"/>
    </row>
    <row r="72" spans="1:9">
      <c r="A72" s="84" t="s">
        <v>942</v>
      </c>
      <c r="H72" s="1" t="s">
        <v>2755</v>
      </c>
    </row>
    <row r="73" spans="1:9">
      <c r="A73" s="84" t="s">
        <v>943</v>
      </c>
      <c r="D73" s="21"/>
    </row>
    <row r="74" spans="1:9">
      <c r="A74" s="84" t="s">
        <v>944</v>
      </c>
    </row>
    <row r="75" spans="1:9">
      <c r="A75" s="84" t="s">
        <v>945</v>
      </c>
    </row>
    <row r="77" spans="1:9">
      <c r="H77" s="1" t="s">
        <v>2756</v>
      </c>
    </row>
    <row r="79" spans="1:9">
      <c r="C79" s="1" t="s">
        <v>923</v>
      </c>
    </row>
    <row r="80" spans="1:9">
      <c r="H80" s="1" t="s">
        <v>2757</v>
      </c>
    </row>
    <row r="81" spans="1:8">
      <c r="C81" s="21" t="s">
        <v>677</v>
      </c>
    </row>
    <row r="82" spans="1:8">
      <c r="H82" s="12" t="s">
        <v>2758</v>
      </c>
    </row>
    <row r="83" spans="1:8">
      <c r="H83" s="1" t="s">
        <v>2759</v>
      </c>
    </row>
    <row r="84" spans="1:8">
      <c r="H84" s="1" t="s">
        <v>2760</v>
      </c>
    </row>
    <row r="85" spans="1:8">
      <c r="A85" s="1" t="s">
        <v>946</v>
      </c>
      <c r="H85" s="1" t="s">
        <v>2761</v>
      </c>
    </row>
    <row r="86" spans="1:8">
      <c r="A86" s="293" t="s">
        <v>868</v>
      </c>
      <c r="B86" s="293"/>
      <c r="C86" s="293"/>
      <c r="D86" s="259" t="s">
        <v>800</v>
      </c>
      <c r="E86" s="83" t="s">
        <v>803</v>
      </c>
    </row>
    <row r="87" spans="1:8" ht="34">
      <c r="A87" s="260" t="s">
        <v>804</v>
      </c>
      <c r="B87" s="83"/>
      <c r="C87" s="83"/>
      <c r="D87" s="261" t="s">
        <v>802</v>
      </c>
      <c r="E87" s="262" t="s">
        <v>801</v>
      </c>
    </row>
    <row r="88" spans="1:8" ht="34">
      <c r="A88" s="260" t="s">
        <v>805</v>
      </c>
      <c r="B88" s="83"/>
      <c r="C88" s="83"/>
      <c r="D88" s="262" t="s">
        <v>806</v>
      </c>
      <c r="E88" s="262" t="s">
        <v>806</v>
      </c>
    </row>
    <row r="89" spans="1:8" ht="34">
      <c r="A89" s="83" t="s">
        <v>807</v>
      </c>
      <c r="B89" s="83"/>
      <c r="C89" s="83"/>
      <c r="D89" s="263" t="s">
        <v>801</v>
      </c>
      <c r="E89" s="262" t="s">
        <v>802</v>
      </c>
    </row>
    <row r="91" spans="1:8">
      <c r="A91" s="1" t="s">
        <v>947</v>
      </c>
    </row>
    <row r="92" spans="1:8">
      <c r="A92" s="1" t="s">
        <v>948</v>
      </c>
    </row>
    <row r="93" spans="1:8">
      <c r="A93" s="1" t="s">
        <v>949</v>
      </c>
    </row>
    <row r="95" spans="1:8">
      <c r="A95" s="1" t="s">
        <v>950</v>
      </c>
    </row>
    <row r="96" spans="1:8">
      <c r="A96" s="1" t="s">
        <v>952</v>
      </c>
    </row>
    <row r="97" spans="1:10">
      <c r="A97" s="1" t="s">
        <v>951</v>
      </c>
    </row>
    <row r="99" spans="1:10">
      <c r="A99" s="1" t="s">
        <v>953</v>
      </c>
    </row>
    <row r="100" spans="1:10">
      <c r="A100" s="1" t="s">
        <v>954</v>
      </c>
    </row>
    <row r="101" spans="1:10">
      <c r="A101" s="1" t="s">
        <v>955</v>
      </c>
    </row>
    <row r="102" spans="1:10" ht="17" thickBot="1"/>
    <row r="103" spans="1:10">
      <c r="A103" s="149" t="s">
        <v>917</v>
      </c>
      <c r="B103" s="150"/>
      <c r="C103" s="150"/>
      <c r="D103" s="150"/>
      <c r="E103" s="150"/>
      <c r="F103" s="150"/>
      <c r="G103" s="150"/>
      <c r="H103" s="151"/>
      <c r="J103" s="18" t="s">
        <v>2762</v>
      </c>
    </row>
    <row r="104" spans="1:10">
      <c r="A104" s="152" t="s">
        <v>918</v>
      </c>
      <c r="B104" s="3"/>
      <c r="C104" s="3"/>
      <c r="D104" s="3"/>
      <c r="E104" s="3"/>
      <c r="F104" s="3"/>
      <c r="G104" s="3"/>
      <c r="H104" s="153"/>
    </row>
    <row r="105" spans="1:10" ht="17" thickBot="1">
      <c r="A105" s="154" t="s">
        <v>919</v>
      </c>
      <c r="B105" s="155"/>
      <c r="C105" s="155"/>
      <c r="D105" s="155"/>
      <c r="E105" s="155"/>
      <c r="F105" s="155"/>
      <c r="G105" s="155"/>
      <c r="H105" s="156"/>
    </row>
    <row r="107" spans="1:10">
      <c r="F107" s="21" t="s">
        <v>782</v>
      </c>
    </row>
    <row r="108" spans="1:10">
      <c r="F108" s="21"/>
    </row>
    <row r="110" spans="1:10">
      <c r="D110" s="21"/>
    </row>
    <row r="118" spans="1:8">
      <c r="C118" s="21" t="s">
        <v>677</v>
      </c>
    </row>
    <row r="121" spans="1:8">
      <c r="A121" s="1" t="s">
        <v>956</v>
      </c>
    </row>
    <row r="122" spans="1:8">
      <c r="A122" s="1" t="s">
        <v>2763</v>
      </c>
      <c r="C122" s="1" t="s">
        <v>2764</v>
      </c>
    </row>
    <row r="123" spans="1:8" ht="17" thickBot="1"/>
    <row r="124" spans="1:8" ht="17" thickBot="1">
      <c r="A124" s="146" t="s">
        <v>920</v>
      </c>
      <c r="B124" s="147"/>
      <c r="C124" s="147"/>
      <c r="D124" s="147"/>
      <c r="E124" s="147"/>
      <c r="F124" s="147"/>
      <c r="G124" s="147"/>
      <c r="H124" s="148"/>
    </row>
    <row r="126" spans="1:8">
      <c r="A126" s="1" t="s">
        <v>957</v>
      </c>
    </row>
    <row r="127" spans="1:8">
      <c r="A127" s="1" t="s">
        <v>958</v>
      </c>
    </row>
    <row r="129" spans="1:11">
      <c r="A129" s="1" t="s">
        <v>959</v>
      </c>
    </row>
    <row r="131" spans="1:11">
      <c r="A131" s="118" t="s">
        <v>2766</v>
      </c>
      <c r="B131" s="120"/>
      <c r="C131" s="120"/>
      <c r="D131" s="120"/>
      <c r="E131" s="120"/>
      <c r="F131" s="120"/>
      <c r="G131" s="120"/>
      <c r="H131" s="120"/>
    </row>
    <row r="132" spans="1:11">
      <c r="A132" s="12" t="s">
        <v>961</v>
      </c>
      <c r="I132" s="1" t="s">
        <v>2769</v>
      </c>
    </row>
    <row r="133" spans="1:11">
      <c r="A133" s="12" t="s">
        <v>962</v>
      </c>
      <c r="J133" s="1" t="s">
        <v>2770</v>
      </c>
    </row>
    <row r="134" spans="1:11">
      <c r="A134" s="12" t="s">
        <v>963</v>
      </c>
      <c r="J134" s="1" t="s">
        <v>2771</v>
      </c>
    </row>
    <row r="135" spans="1:11" ht="17" thickBot="1"/>
    <row r="136" spans="1:11">
      <c r="A136" s="149" t="s">
        <v>964</v>
      </c>
      <c r="B136" s="150"/>
      <c r="C136" s="150"/>
      <c r="D136" s="150"/>
      <c r="E136" s="150"/>
      <c r="F136" s="150"/>
      <c r="G136" s="150"/>
      <c r="H136" s="151"/>
    </row>
    <row r="137" spans="1:11" ht="17" thickBot="1">
      <c r="A137" s="154" t="s">
        <v>965</v>
      </c>
      <c r="B137" s="155"/>
      <c r="C137" s="155"/>
      <c r="D137" s="155"/>
      <c r="E137" s="155"/>
      <c r="F137" s="155"/>
      <c r="G137" s="155"/>
      <c r="H137" s="156"/>
    </row>
    <row r="139" spans="1:11" ht="17" thickBot="1">
      <c r="A139" s="157" t="s">
        <v>2767</v>
      </c>
      <c r="B139" s="157"/>
      <c r="E139" s="157" t="s">
        <v>2768</v>
      </c>
      <c r="F139" s="157"/>
    </row>
    <row r="140" spans="1:11">
      <c r="I140" s="4" t="s">
        <v>2772</v>
      </c>
      <c r="J140" s="5"/>
      <c r="K140" s="6"/>
    </row>
    <row r="141" spans="1:11">
      <c r="I141" s="7"/>
      <c r="J141" s="21" t="s">
        <v>2724</v>
      </c>
      <c r="K141" s="264" t="s">
        <v>2725</v>
      </c>
    </row>
    <row r="142" spans="1:11">
      <c r="I142" s="7"/>
      <c r="J142" s="197" t="s">
        <v>2773</v>
      </c>
      <c r="K142" s="265" t="s">
        <v>2774</v>
      </c>
    </row>
    <row r="143" spans="1:11">
      <c r="I143" s="7" t="s">
        <v>2775</v>
      </c>
      <c r="J143" s="21" t="s">
        <v>757</v>
      </c>
      <c r="K143" s="264" t="s">
        <v>2778</v>
      </c>
    </row>
    <row r="144" spans="1:11">
      <c r="I144" s="7" t="s">
        <v>2776</v>
      </c>
      <c r="J144" s="21" t="s">
        <v>1758</v>
      </c>
      <c r="K144" s="264" t="s">
        <v>1758</v>
      </c>
    </row>
    <row r="145" spans="1:11">
      <c r="I145" s="7" t="s">
        <v>2777</v>
      </c>
      <c r="J145" s="21" t="s">
        <v>2780</v>
      </c>
      <c r="K145" s="264" t="s">
        <v>2779</v>
      </c>
    </row>
    <row r="146" spans="1:11">
      <c r="I146" s="7"/>
      <c r="K146" s="8"/>
    </row>
    <row r="147" spans="1:11">
      <c r="I147" s="7"/>
      <c r="K147" s="8"/>
    </row>
    <row r="148" spans="1:11">
      <c r="I148" s="266" t="s">
        <v>2781</v>
      </c>
      <c r="J148" s="21" t="s">
        <v>2783</v>
      </c>
      <c r="K148" s="264" t="s">
        <v>2786</v>
      </c>
    </row>
    <row r="149" spans="1:11">
      <c r="I149" s="266" t="s">
        <v>1767</v>
      </c>
      <c r="J149" s="21" t="s">
        <v>2784</v>
      </c>
      <c r="K149" s="264" t="s">
        <v>2787</v>
      </c>
    </row>
    <row r="150" spans="1:11" ht="17" thickBot="1">
      <c r="I150" s="267" t="s">
        <v>2782</v>
      </c>
      <c r="J150" s="242" t="s">
        <v>2785</v>
      </c>
      <c r="K150" s="268" t="s">
        <v>2788</v>
      </c>
    </row>
    <row r="155" spans="1:11">
      <c r="A155" s="1" t="s">
        <v>969</v>
      </c>
    </row>
    <row r="156" spans="1:11">
      <c r="A156" s="1" t="s">
        <v>970</v>
      </c>
    </row>
    <row r="157" spans="1:11">
      <c r="A157" s="1" t="s">
        <v>971</v>
      </c>
    </row>
    <row r="158" spans="1:11">
      <c r="A158" s="1" t="s">
        <v>972</v>
      </c>
    </row>
    <row r="159" spans="1:11">
      <c r="A159" s="1" t="s">
        <v>973</v>
      </c>
    </row>
    <row r="161" spans="1:12">
      <c r="A161" s="1" t="s">
        <v>974</v>
      </c>
    </row>
    <row r="162" spans="1:12">
      <c r="A162" s="1" t="s">
        <v>975</v>
      </c>
    </row>
    <row r="163" spans="1:12">
      <c r="A163" s="1" t="s">
        <v>976</v>
      </c>
    </row>
    <row r="164" spans="1:12">
      <c r="A164" s="1" t="s">
        <v>977</v>
      </c>
    </row>
    <row r="165" spans="1:12">
      <c r="A165" s="1" t="s">
        <v>978</v>
      </c>
    </row>
    <row r="167" spans="1:12" ht="17" thickBot="1"/>
    <row r="168" spans="1:12" ht="17" thickBot="1">
      <c r="A168" s="146" t="s">
        <v>966</v>
      </c>
      <c r="B168" s="147"/>
      <c r="C168" s="147"/>
      <c r="D168" s="147"/>
      <c r="E168" s="147"/>
      <c r="F168" s="147"/>
      <c r="G168" s="147"/>
      <c r="H168" s="148"/>
    </row>
    <row r="170" spans="1:12" ht="17" thickBot="1">
      <c r="A170" s="157" t="s">
        <v>967</v>
      </c>
      <c r="B170" s="157"/>
      <c r="E170" s="157" t="s">
        <v>968</v>
      </c>
      <c r="F170" s="157"/>
    </row>
    <row r="171" spans="1:12">
      <c r="A171" s="1" t="s">
        <v>2789</v>
      </c>
      <c r="E171" s="1" t="s">
        <v>2791</v>
      </c>
      <c r="J171" s="4" t="s">
        <v>2772</v>
      </c>
      <c r="K171" s="5"/>
      <c r="L171" s="6"/>
    </row>
    <row r="172" spans="1:12">
      <c r="A172" s="1" t="s">
        <v>2790</v>
      </c>
      <c r="E172" s="1" t="s">
        <v>2792</v>
      </c>
      <c r="J172" s="7"/>
      <c r="K172" s="21" t="s">
        <v>2724</v>
      </c>
      <c r="L172" s="264" t="s">
        <v>2725</v>
      </c>
    </row>
    <row r="173" spans="1:12">
      <c r="J173" s="7"/>
      <c r="K173" s="197" t="s">
        <v>2773</v>
      </c>
      <c r="L173" s="265" t="s">
        <v>2774</v>
      </c>
    </row>
    <row r="174" spans="1:12">
      <c r="J174" s="7" t="s">
        <v>2775</v>
      </c>
      <c r="K174" s="21" t="s">
        <v>2793</v>
      </c>
      <c r="L174" s="264" t="s">
        <v>2806</v>
      </c>
    </row>
    <row r="175" spans="1:12">
      <c r="J175" s="7" t="s">
        <v>2776</v>
      </c>
      <c r="K175" s="21" t="s">
        <v>2703</v>
      </c>
      <c r="L175" s="264" t="s">
        <v>2703</v>
      </c>
    </row>
    <row r="176" spans="1:12">
      <c r="J176" s="7" t="s">
        <v>2777</v>
      </c>
      <c r="K176" s="21" t="s">
        <v>2780</v>
      </c>
      <c r="L176" s="264" t="s">
        <v>2804</v>
      </c>
    </row>
    <row r="177" spans="1:12">
      <c r="J177" s="7"/>
      <c r="L177" s="8"/>
    </row>
    <row r="178" spans="1:12">
      <c r="J178" s="7"/>
      <c r="L178" s="8"/>
    </row>
    <row r="179" spans="1:12">
      <c r="J179" s="266" t="s">
        <v>2794</v>
      </c>
      <c r="K179" s="21" t="s">
        <v>2795</v>
      </c>
      <c r="L179" s="264" t="s">
        <v>1817</v>
      </c>
    </row>
    <row r="180" spans="1:12">
      <c r="J180" s="266" t="s">
        <v>2796</v>
      </c>
      <c r="K180" s="21" t="s">
        <v>2796</v>
      </c>
      <c r="L180" s="264" t="s">
        <v>2796</v>
      </c>
    </row>
    <row r="181" spans="1:12" ht="17" thickBot="1">
      <c r="J181" s="267" t="s">
        <v>2805</v>
      </c>
      <c r="K181" s="242" t="s">
        <v>2804</v>
      </c>
      <c r="L181" s="268" t="s">
        <v>2797</v>
      </c>
    </row>
    <row r="183" spans="1:12">
      <c r="J183" s="1" t="s">
        <v>2798</v>
      </c>
    </row>
    <row r="184" spans="1:12">
      <c r="J184" s="1" t="s">
        <v>2799</v>
      </c>
    </row>
    <row r="185" spans="1:12">
      <c r="J185" s="1" t="s">
        <v>2800</v>
      </c>
    </row>
    <row r="187" spans="1:12">
      <c r="A187" s="1" t="s">
        <v>979</v>
      </c>
      <c r="J187" s="1" t="s">
        <v>2801</v>
      </c>
    </row>
    <row r="188" spans="1:12">
      <c r="A188" s="1" t="s">
        <v>980</v>
      </c>
      <c r="J188" s="1" t="s">
        <v>2802</v>
      </c>
    </row>
    <row r="189" spans="1:12">
      <c r="A189" s="1" t="s">
        <v>981</v>
      </c>
      <c r="J189" s="1" t="s">
        <v>2803</v>
      </c>
    </row>
    <row r="191" spans="1:12">
      <c r="A191" s="1" t="s">
        <v>982</v>
      </c>
    </row>
    <row r="192" spans="1:12">
      <c r="A192" s="1" t="s">
        <v>983</v>
      </c>
    </row>
    <row r="193" spans="1:9">
      <c r="A193" s="1" t="s">
        <v>2807</v>
      </c>
    </row>
    <row r="194" spans="1:9">
      <c r="A194" s="12" t="s">
        <v>984</v>
      </c>
    </row>
    <row r="196" spans="1:9">
      <c r="A196" s="118" t="s">
        <v>2808</v>
      </c>
      <c r="B196" s="120"/>
      <c r="C196" s="120"/>
      <c r="D196" s="120"/>
      <c r="E196" s="120"/>
      <c r="F196" s="120"/>
      <c r="G196" s="120"/>
      <c r="H196" s="120"/>
    </row>
    <row r="198" spans="1:9">
      <c r="A198" s="1" t="s">
        <v>986</v>
      </c>
    </row>
    <row r="199" spans="1:9">
      <c r="A199" s="1" t="s">
        <v>987</v>
      </c>
    </row>
    <row r="200" spans="1:9">
      <c r="A200" s="1" t="s">
        <v>989</v>
      </c>
    </row>
    <row r="202" spans="1:9">
      <c r="A202" s="158" t="s">
        <v>2809</v>
      </c>
      <c r="B202" s="158"/>
      <c r="C202" s="158"/>
      <c r="D202" s="158"/>
      <c r="E202" s="158"/>
      <c r="F202" s="158"/>
      <c r="G202" s="158"/>
      <c r="H202" s="158"/>
    </row>
    <row r="203" spans="1:9">
      <c r="A203" s="158" t="s">
        <v>988</v>
      </c>
      <c r="B203" s="158"/>
      <c r="C203" s="158"/>
      <c r="D203" s="158"/>
      <c r="E203" s="158"/>
      <c r="F203" s="158"/>
      <c r="G203" s="158"/>
      <c r="H203" s="158"/>
    </row>
    <row r="205" spans="1:9">
      <c r="A205" s="1" t="s">
        <v>2810</v>
      </c>
      <c r="I205" s="1" t="s">
        <v>2815</v>
      </c>
    </row>
    <row r="206" spans="1:9">
      <c r="I206" s="1" t="s">
        <v>2811</v>
      </c>
    </row>
    <row r="207" spans="1:9">
      <c r="I207" s="1" t="s">
        <v>2812</v>
      </c>
    </row>
    <row r="208" spans="1:9">
      <c r="I208" s="1" t="s">
        <v>2813</v>
      </c>
    </row>
    <row r="209" spans="1:9">
      <c r="I209" s="1" t="s">
        <v>2814</v>
      </c>
    </row>
    <row r="218" spans="1:9">
      <c r="A218" s="1" t="s">
        <v>990</v>
      </c>
    </row>
    <row r="220" spans="1:9">
      <c r="G220" s="1" t="s">
        <v>2816</v>
      </c>
    </row>
    <row r="221" spans="1:9">
      <c r="G221" s="1" t="s">
        <v>2817</v>
      </c>
    </row>
    <row r="222" spans="1:9">
      <c r="G222" s="1" t="s">
        <v>2818</v>
      </c>
    </row>
    <row r="230" spans="1:1">
      <c r="A230" s="1" t="s">
        <v>991</v>
      </c>
    </row>
    <row r="231" spans="1:1">
      <c r="A231" s="1" t="s">
        <v>992</v>
      </c>
    </row>
    <row r="232" spans="1:1">
      <c r="A232" s="1" t="s">
        <v>993</v>
      </c>
    </row>
    <row r="233" spans="1:1">
      <c r="A233" s="1" t="s">
        <v>994</v>
      </c>
    </row>
    <row r="235" spans="1:1">
      <c r="A235" s="1" t="s">
        <v>995</v>
      </c>
    </row>
    <row r="236" spans="1:1">
      <c r="A236" s="1" t="s">
        <v>996</v>
      </c>
    </row>
    <row r="237" spans="1:1">
      <c r="A237" s="1" t="s">
        <v>997</v>
      </c>
    </row>
    <row r="239" spans="1:1">
      <c r="A239" s="1" t="s">
        <v>998</v>
      </c>
    </row>
    <row r="241" spans="1:7">
      <c r="A241" s="1" t="s">
        <v>999</v>
      </c>
      <c r="G241" s="1" t="s">
        <v>1000</v>
      </c>
    </row>
    <row r="242" spans="1:7">
      <c r="A242" s="1" t="s">
        <v>2819</v>
      </c>
      <c r="G242" s="1" t="s">
        <v>2820</v>
      </c>
    </row>
    <row r="253" spans="1:7">
      <c r="A253" s="1" t="s">
        <v>1001</v>
      </c>
    </row>
    <row r="254" spans="1:7">
      <c r="A254" s="1" t="s">
        <v>1002</v>
      </c>
    </row>
    <row r="255" spans="1:7">
      <c r="A255" s="1" t="s">
        <v>1003</v>
      </c>
    </row>
    <row r="257" spans="1:8">
      <c r="A257" s="12" t="s">
        <v>1004</v>
      </c>
    </row>
    <row r="258" spans="1:8">
      <c r="A258" s="12" t="s">
        <v>1005</v>
      </c>
      <c r="E258" s="1" t="s">
        <v>2821</v>
      </c>
    </row>
    <row r="259" spans="1:8">
      <c r="A259" s="12" t="s">
        <v>1006</v>
      </c>
      <c r="E259" s="1" t="s">
        <v>2824</v>
      </c>
    </row>
    <row r="260" spans="1:8">
      <c r="A260" s="12" t="s">
        <v>1007</v>
      </c>
      <c r="E260" s="1" t="s">
        <v>2823</v>
      </c>
    </row>
    <row r="261" spans="1:8">
      <c r="A261" s="12" t="s">
        <v>1008</v>
      </c>
      <c r="E261" s="1" t="s">
        <v>2822</v>
      </c>
    </row>
    <row r="263" spans="1:8">
      <c r="A263" s="158" t="s">
        <v>2825</v>
      </c>
      <c r="B263" s="158"/>
      <c r="C263" s="158"/>
      <c r="D263" s="158"/>
      <c r="E263" s="158"/>
      <c r="F263" s="158"/>
      <c r="G263" s="158"/>
      <c r="H263" s="158"/>
    </row>
    <row r="265" spans="1:8">
      <c r="A265" s="1" t="s">
        <v>1009</v>
      </c>
    </row>
    <row r="266" spans="1:8">
      <c r="A266" s="1" t="s">
        <v>1010</v>
      </c>
    </row>
  </sheetData>
  <mergeCells count="2">
    <mergeCell ref="A86:C86"/>
    <mergeCell ref="H47:I4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COVER</vt:lpstr>
      <vt:lpstr>Exercise 1</vt:lpstr>
      <vt:lpstr>Exercise 2</vt:lpstr>
      <vt:lpstr>Exercise 2 Additional Materials</vt:lpstr>
      <vt:lpstr>Exercise 3</vt:lpstr>
      <vt:lpstr>Exercise 4</vt:lpstr>
      <vt:lpstr>Exercise 5</vt:lpstr>
      <vt:lpstr>Exercise 6</vt:lpstr>
      <vt:lpstr>Exercise 7</vt:lpstr>
      <vt:lpstr>Exercise 8</vt:lpstr>
      <vt:lpstr>Exercise 9 New</vt:lpstr>
      <vt:lpstr>Exercise 10 New</vt:lpstr>
      <vt:lpstr>Misc. Questions from Exam 2</vt:lpstr>
      <vt:lpstr>Misc. Questions from Exam 3</vt:lpstr>
      <vt:lpstr>Misc. Questions from Exam 1</vt:lpstr>
      <vt:lpstr>Additional Materials</vt:lpstr>
      <vt:lpstr>טיפים של זמן פציעות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2024-05-15T11:47:58Z</dcterms:created>
  <dcterms:modified xsi:type="dcterms:W3CDTF">2025-06-16T16:33:13Z</dcterms:modified>
</cp:coreProperties>
</file>